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2024\Segundo Llamado a Concurso FDT-2023-01\Proyecto Financiero\"/>
    </mc:Choice>
  </mc:AlternateContent>
  <xr:revisionPtr revIDLastSave="0" documentId="13_ncr:1_{2AAA3E31-0770-4152-8A60-36DC8465A95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INDICADORES" sheetId="8" r:id="rId1"/>
    <sheet name="SISTEMA TRANSMISION (INVERS)" sheetId="1" r:id="rId2"/>
    <sheet name="HOUSING" sheetId="2" r:id="rId3"/>
    <sheet name="SEGURIDAD" sheetId="3" r:id="rId4"/>
    <sheet name="ENERGÍA" sheetId="4" r:id="rId5"/>
    <sheet name="MANTENCIÓN" sheetId="5" r:id="rId6"/>
    <sheet name="OTROS COSTOS VARIABLES" sheetId="9" r:id="rId7"/>
    <sheet name="VAC DEL PROYECTO" sheetId="6" r:id="rId8"/>
    <sheet name="VAN DEL PROYECTO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9" l="1"/>
  <c r="G14" i="5"/>
  <c r="D10" i="4"/>
  <c r="G14" i="3"/>
  <c r="G14" i="2"/>
  <c r="F14" i="9"/>
  <c r="H14" i="9" s="1"/>
  <c r="F14" i="5"/>
  <c r="F14" i="2"/>
  <c r="J15" i="1"/>
  <c r="K15" i="1" s="1"/>
  <c r="J16" i="1"/>
  <c r="J17" i="1"/>
  <c r="J18" i="1"/>
  <c r="J19" i="1"/>
  <c r="J20" i="1"/>
  <c r="J21" i="1"/>
  <c r="J22" i="1"/>
  <c r="J23" i="1"/>
  <c r="K23" i="1" s="1"/>
  <c r="J24" i="1"/>
  <c r="J25" i="1"/>
  <c r="J14" i="1"/>
  <c r="K14" i="1" s="1"/>
  <c r="F16" i="7"/>
  <c r="G16" i="7" s="1"/>
  <c r="H16" i="7" s="1"/>
  <c r="I16" i="7" s="1"/>
  <c r="D47" i="7"/>
  <c r="E14" i="9"/>
  <c r="D8" i="9"/>
  <c r="D7" i="9"/>
  <c r="H20" i="1"/>
  <c r="H17" i="1"/>
  <c r="H25" i="1"/>
  <c r="H24" i="1"/>
  <c r="H23" i="1"/>
  <c r="H22" i="1"/>
  <c r="H21" i="1"/>
  <c r="H18" i="1"/>
  <c r="H16" i="1"/>
  <c r="H15" i="1"/>
  <c r="H14" i="1"/>
  <c r="F14" i="3"/>
  <c r="K21" i="1" l="1"/>
  <c r="K20" i="1"/>
  <c r="K22" i="1"/>
  <c r="K18" i="1"/>
  <c r="K25" i="1"/>
  <c r="K17" i="1"/>
  <c r="K24" i="1"/>
  <c r="K16" i="1"/>
  <c r="I14" i="9"/>
  <c r="D8" i="7"/>
  <c r="D7" i="7"/>
  <c r="D9" i="2"/>
  <c r="E18" i="4"/>
  <c r="F18" i="4" s="1"/>
  <c r="H18" i="4" s="1"/>
  <c r="I18" i="4" s="1"/>
  <c r="J18" i="4" s="1"/>
  <c r="K18" i="4" s="1"/>
  <c r="L18" i="4" s="1"/>
  <c r="C9" i="2"/>
  <c r="D7" i="6"/>
  <c r="G18" i="7"/>
  <c r="E18" i="7"/>
  <c r="I42" i="7"/>
  <c r="D42" i="7"/>
  <c r="E41" i="7"/>
  <c r="F41" i="7"/>
  <c r="G41" i="7"/>
  <c r="H41" i="7"/>
  <c r="I41" i="7"/>
  <c r="D41" i="7"/>
  <c r="F18" i="7"/>
  <c r="D49" i="7"/>
  <c r="I36" i="7"/>
  <c r="H36" i="7"/>
  <c r="G36" i="7"/>
  <c r="F36" i="7"/>
  <c r="E36" i="7"/>
  <c r="D28" i="7"/>
  <c r="I33" i="6"/>
  <c r="H33" i="6"/>
  <c r="G33" i="6"/>
  <c r="F33" i="6"/>
  <c r="E33" i="6"/>
  <c r="D23" i="6"/>
  <c r="D8" i="6"/>
  <c r="E14" i="5"/>
  <c r="H14" i="5" s="1"/>
  <c r="H15" i="5" s="1"/>
  <c r="E26" i="7" s="1"/>
  <c r="D8" i="5"/>
  <c r="D7" i="5"/>
  <c r="E17" i="4"/>
  <c r="F17" i="4" s="1"/>
  <c r="H17" i="4" s="1"/>
  <c r="I17" i="4" s="1"/>
  <c r="J17" i="4" s="1"/>
  <c r="K17" i="4" s="1"/>
  <c r="L17" i="4" s="1"/>
  <c r="E16" i="4"/>
  <c r="F16" i="4" s="1"/>
  <c r="H16" i="4" s="1"/>
  <c r="I16" i="4" s="1"/>
  <c r="J16" i="4" s="1"/>
  <c r="K16" i="4" s="1"/>
  <c r="L16" i="4" s="1"/>
  <c r="E15" i="4"/>
  <c r="F15" i="4" s="1"/>
  <c r="H15" i="4" s="1"/>
  <c r="I15" i="4" s="1"/>
  <c r="J15" i="4" s="1"/>
  <c r="K15" i="4" s="1"/>
  <c r="L15" i="4" s="1"/>
  <c r="E14" i="4"/>
  <c r="F14" i="4" s="1"/>
  <c r="H14" i="4" s="1"/>
  <c r="I14" i="4" s="1"/>
  <c r="J14" i="4" s="1"/>
  <c r="K14" i="4" s="1"/>
  <c r="L14" i="4" s="1"/>
  <c r="D8" i="4"/>
  <c r="D7" i="4"/>
  <c r="E14" i="3"/>
  <c r="H14" i="3" s="1"/>
  <c r="D8" i="3"/>
  <c r="D7" i="3"/>
  <c r="E14" i="2"/>
  <c r="H14" i="2" s="1"/>
  <c r="D8" i="2"/>
  <c r="D7" i="2"/>
  <c r="C9" i="5" l="1"/>
  <c r="C9" i="9"/>
  <c r="H15" i="9"/>
  <c r="D9" i="7"/>
  <c r="D9" i="9"/>
  <c r="J14" i="9"/>
  <c r="I15" i="9"/>
  <c r="K31" i="1"/>
  <c r="D33" i="7" s="1"/>
  <c r="K30" i="1"/>
  <c r="D32" i="7" s="1"/>
  <c r="H19" i="4"/>
  <c r="E25" i="7" s="1"/>
  <c r="H18" i="7"/>
  <c r="I18" i="7"/>
  <c r="H15" i="3"/>
  <c r="E22" i="7" s="1"/>
  <c r="I14" i="3"/>
  <c r="H15" i="2"/>
  <c r="I14" i="2"/>
  <c r="E21" i="6"/>
  <c r="H16" i="5"/>
  <c r="H17" i="5" s="1"/>
  <c r="C9" i="4"/>
  <c r="D9" i="6"/>
  <c r="D9" i="4"/>
  <c r="C9" i="7"/>
  <c r="I14" i="5"/>
  <c r="C9" i="3"/>
  <c r="C9" i="6"/>
  <c r="D9" i="3"/>
  <c r="D9" i="5"/>
  <c r="E23" i="7" l="1"/>
  <c r="E22" i="6"/>
  <c r="H16" i="9"/>
  <c r="H17" i="9" s="1"/>
  <c r="F23" i="7"/>
  <c r="F22" i="6"/>
  <c r="E16" i="6"/>
  <c r="E21" i="7"/>
  <c r="K14" i="9"/>
  <c r="J15" i="9"/>
  <c r="I16" i="9"/>
  <c r="I17" i="9" s="1"/>
  <c r="D30" i="6"/>
  <c r="D29" i="6"/>
  <c r="H16" i="3"/>
  <c r="H17" i="3"/>
  <c r="E17" i="6"/>
  <c r="I15" i="5"/>
  <c r="F26" i="7" s="1"/>
  <c r="J14" i="5"/>
  <c r="J14" i="3"/>
  <c r="I15" i="3"/>
  <c r="F22" i="7" s="1"/>
  <c r="I15" i="2"/>
  <c r="F21" i="7" s="1"/>
  <c r="J14" i="2"/>
  <c r="E20" i="6"/>
  <c r="H20" i="4"/>
  <c r="H21" i="4" s="1"/>
  <c r="H16" i="2"/>
  <c r="H17" i="2" s="1"/>
  <c r="I19" i="4"/>
  <c r="F25" i="7" s="1"/>
  <c r="G23" i="7" l="1"/>
  <c r="G22" i="6"/>
  <c r="J16" i="9"/>
  <c r="J17" i="9" s="1"/>
  <c r="K15" i="9"/>
  <c r="L14" i="9"/>
  <c r="L15" i="9" s="1"/>
  <c r="E23" i="6"/>
  <c r="E34" i="6" s="1"/>
  <c r="F21" i="6"/>
  <c r="I16" i="5"/>
  <c r="I17" i="5" s="1"/>
  <c r="I20" i="4"/>
  <c r="I21" i="4" s="1"/>
  <c r="F20" i="6"/>
  <c r="J19" i="4"/>
  <c r="G25" i="7" s="1"/>
  <c r="I16" i="2"/>
  <c r="I17" i="2" s="1"/>
  <c r="F16" i="6"/>
  <c r="E28" i="7"/>
  <c r="F17" i="6"/>
  <c r="I16" i="3"/>
  <c r="I17" i="3" s="1"/>
  <c r="J15" i="5"/>
  <c r="G26" i="7" s="1"/>
  <c r="K14" i="5"/>
  <c r="J15" i="2"/>
  <c r="G21" i="7" s="1"/>
  <c r="K14" i="2"/>
  <c r="J15" i="3"/>
  <c r="G22" i="7" s="1"/>
  <c r="K14" i="3"/>
  <c r="I23" i="7" l="1"/>
  <c r="I22" i="6"/>
  <c r="H23" i="7"/>
  <c r="H22" i="6"/>
  <c r="L16" i="9"/>
  <c r="L17" i="9" s="1"/>
  <c r="K16" i="9"/>
  <c r="K17" i="9" s="1"/>
  <c r="G20" i="6"/>
  <c r="J20" i="4"/>
  <c r="J21" i="4" s="1"/>
  <c r="F23" i="6"/>
  <c r="F34" i="6" s="1"/>
  <c r="F28" i="7"/>
  <c r="G16" i="6"/>
  <c r="J16" i="2"/>
  <c r="J17" i="2" s="1"/>
  <c r="K15" i="5"/>
  <c r="H26" i="7" s="1"/>
  <c r="L14" i="5"/>
  <c r="L15" i="5" s="1"/>
  <c r="I26" i="7" s="1"/>
  <c r="K15" i="3"/>
  <c r="H22" i="7" s="1"/>
  <c r="L14" i="3"/>
  <c r="L15" i="3" s="1"/>
  <c r="I22" i="7" s="1"/>
  <c r="G17" i="6"/>
  <c r="J16" i="3"/>
  <c r="J17" i="3" s="1"/>
  <c r="G21" i="6"/>
  <c r="J16" i="5"/>
  <c r="J17" i="5" s="1"/>
  <c r="L14" i="2"/>
  <c r="L15" i="2" s="1"/>
  <c r="I21" i="7" s="1"/>
  <c r="K15" i="2"/>
  <c r="H21" i="7" s="1"/>
  <c r="L19" i="4"/>
  <c r="I25" i="7" s="1"/>
  <c r="K19" i="4"/>
  <c r="H25" i="7" s="1"/>
  <c r="G23" i="6" l="1"/>
  <c r="G34" i="6" s="1"/>
  <c r="G28" i="7"/>
  <c r="K20" i="4"/>
  <c r="K21" i="4" s="1"/>
  <c r="H20" i="6"/>
  <c r="I20" i="6"/>
  <c r="L20" i="4"/>
  <c r="L21" i="4" s="1"/>
  <c r="L16" i="3"/>
  <c r="L17" i="3" s="1"/>
  <c r="I17" i="6"/>
  <c r="H17" i="6"/>
  <c r="K16" i="3"/>
  <c r="K17" i="3" s="1"/>
  <c r="K16" i="2"/>
  <c r="K17" i="2" s="1"/>
  <c r="H16" i="6"/>
  <c r="I16" i="6"/>
  <c r="L16" i="2"/>
  <c r="L17" i="2" s="1"/>
  <c r="L16" i="5"/>
  <c r="L17" i="5" s="1"/>
  <c r="I21" i="6"/>
  <c r="H21" i="6"/>
  <c r="K16" i="5"/>
  <c r="K17" i="5" s="1"/>
  <c r="H28" i="7" l="1"/>
  <c r="I28" i="7"/>
  <c r="I39" i="7" s="1"/>
  <c r="I40" i="7" s="1"/>
  <c r="I43" i="7" s="1"/>
  <c r="H23" i="6"/>
  <c r="H34" i="6" s="1"/>
  <c r="I23" i="6"/>
  <c r="I34" i="6" s="1"/>
  <c r="H19" i="1"/>
  <c r="K19" i="1" s="1"/>
  <c r="K29" i="1" l="1"/>
  <c r="K27" i="1"/>
  <c r="K28" i="1" l="1"/>
  <c r="K32" i="1" s="1"/>
  <c r="D28" i="6"/>
  <c r="D31" i="6" s="1"/>
  <c r="D31" i="7"/>
  <c r="D34" i="7" s="1"/>
  <c r="D35" i="7" l="1"/>
  <c r="D36" i="7" s="1"/>
  <c r="D32" i="6"/>
  <c r="D33" i="6" s="1"/>
  <c r="D34" i="6" s="1"/>
  <c r="D36" i="6" s="1"/>
  <c r="F37" i="7" l="1"/>
  <c r="D39" i="7"/>
  <c r="D40" i="7" s="1"/>
  <c r="D43" i="7" s="1"/>
  <c r="E37" i="7"/>
  <c r="G37" i="7"/>
  <c r="H37" i="7"/>
  <c r="H39" i="7" l="1"/>
  <c r="H40" i="7" s="1"/>
  <c r="H42" i="7"/>
  <c r="G39" i="7"/>
  <c r="G40" i="7" s="1"/>
  <c r="G42" i="7"/>
  <c r="E42" i="7"/>
  <c r="E39" i="7"/>
  <c r="E40" i="7" s="1"/>
  <c r="F42" i="7"/>
  <c r="F39" i="7"/>
  <c r="F40" i="7" s="1"/>
  <c r="E43" i="7" l="1"/>
  <c r="F43" i="7"/>
  <c r="H43" i="7"/>
  <c r="G43" i="7"/>
  <c r="D46" i="7" l="1"/>
</calcChain>
</file>

<file path=xl/sharedStrings.xml><?xml version="1.0" encoding="utf-8"?>
<sst xmlns="http://schemas.openxmlformats.org/spreadsheetml/2006/main" count="279" uniqueCount="131">
  <si>
    <t>TABLA 2</t>
  </si>
  <si>
    <t>TABLA 3</t>
  </si>
  <si>
    <t>COSTOS FIJOS DEL SISTEMA DE TRANSMISIÓN</t>
  </si>
  <si>
    <t>TABLA 1</t>
  </si>
  <si>
    <t>Seguridad</t>
  </si>
  <si>
    <t>Housing</t>
  </si>
  <si>
    <t>COMPONENTES DEL SISTEMA DE TRANSMISIÓN</t>
  </si>
  <si>
    <t>ZONA DE POSTULACION:</t>
  </si>
  <si>
    <t>(detalle de inversiones)</t>
  </si>
  <si>
    <t>PROPONENTE:</t>
  </si>
  <si>
    <t>ITEM</t>
  </si>
  <si>
    <t>Costo Mensual [UF]</t>
  </si>
  <si>
    <t>Costo Anual [UF]</t>
  </si>
  <si>
    <t>Valor UF*</t>
  </si>
  <si>
    <t>IPC**</t>
  </si>
  <si>
    <t>Costo año 1</t>
  </si>
  <si>
    <t>Costo año 2</t>
  </si>
  <si>
    <t>Costo año 3</t>
  </si>
  <si>
    <t>Costo año 4</t>
  </si>
  <si>
    <t>Costo año 5</t>
  </si>
  <si>
    <t>Categoría de Equipamiento</t>
  </si>
  <si>
    <t>Equipo</t>
  </si>
  <si>
    <t>Marca</t>
  </si>
  <si>
    <t>Cantidad</t>
  </si>
  <si>
    <t>Subtotal Neto</t>
  </si>
  <si>
    <t>Básico</t>
  </si>
  <si>
    <t>Codificador HD/SD</t>
  </si>
  <si>
    <t>Multiplexor</t>
  </si>
  <si>
    <t>TOTAL</t>
  </si>
  <si>
    <t xml:space="preserve">Transmisor </t>
  </si>
  <si>
    <t>Filtro de máscara</t>
  </si>
  <si>
    <t>Complementarios</t>
  </si>
  <si>
    <t>IVA 19%</t>
  </si>
  <si>
    <t>Accesorios</t>
  </si>
  <si>
    <t>Servicios EPG</t>
  </si>
  <si>
    <t>Servicios C.C.</t>
  </si>
  <si>
    <t>TOTAL + IVA</t>
  </si>
  <si>
    <t>Servicios Ginga</t>
  </si>
  <si>
    <t>Total Neto</t>
  </si>
  <si>
    <t>TABLA 4</t>
  </si>
  <si>
    <t>COSTOS VARIABLES DEL SISTEMA DE TRANSMISIÓN</t>
  </si>
  <si>
    <t>Energía</t>
  </si>
  <si>
    <t>Consumo [W/hora]</t>
  </si>
  <si>
    <t>Consumo [Kw/h]</t>
  </si>
  <si>
    <t>Consumo Anual Kw</t>
  </si>
  <si>
    <t>TABLA 5</t>
  </si>
  <si>
    <t>TABLA 6</t>
  </si>
  <si>
    <t>Mantención</t>
  </si>
  <si>
    <t>ESTIMACIÓN COSTOS DEL PROYECTO</t>
  </si>
  <si>
    <t>VAC DEL PROYECTO</t>
  </si>
  <si>
    <t xml:space="preserve">Mantención </t>
  </si>
  <si>
    <t xml:space="preserve">COSTOS </t>
  </si>
  <si>
    <t>AÑO 0</t>
  </si>
  <si>
    <t>AÑO 1</t>
  </si>
  <si>
    <t>AÑO 2</t>
  </si>
  <si>
    <t>AÑO 3</t>
  </si>
  <si>
    <t>AÑO 4</t>
  </si>
  <si>
    <t>AÑO 5</t>
  </si>
  <si>
    <t>COSTOS FIJOS</t>
  </si>
  <si>
    <t>Otros costos fijos</t>
  </si>
  <si>
    <t>COSTOS VARIABLES</t>
  </si>
  <si>
    <t>Mantención y Reparación</t>
  </si>
  <si>
    <t>Otros costos variables</t>
  </si>
  <si>
    <t>TOTAL COSTOS SISTEMA TRANSMISIÓN</t>
  </si>
  <si>
    <t>INVERSIONES</t>
  </si>
  <si>
    <t>Equipos Básicos</t>
  </si>
  <si>
    <t>Equipos Complementarios</t>
  </si>
  <si>
    <t>Equipos Accesorios</t>
  </si>
  <si>
    <t>SUBTOTAL INVERSIONES</t>
  </si>
  <si>
    <t>Imprevistos (5% de subtotal inversiones)</t>
  </si>
  <si>
    <t>TOTAL INVERSIONES SISTEMA TRANSMISIÓN</t>
  </si>
  <si>
    <t>TOTAL FLUJOS (Costos + inversiones)</t>
  </si>
  <si>
    <t>VAC</t>
  </si>
  <si>
    <t xml:space="preserve">Tasa de Descuento </t>
  </si>
  <si>
    <t>Subsidio Solicitado</t>
  </si>
  <si>
    <t>Anticipo Solicitado</t>
  </si>
  <si>
    <t>INGRESOS</t>
  </si>
  <si>
    <t>Otros ingresos</t>
  </si>
  <si>
    <t>Total ingresos</t>
  </si>
  <si>
    <t>VAN</t>
  </si>
  <si>
    <t>Ingresos (-) Egresos</t>
  </si>
  <si>
    <t>Depreciación Activos</t>
  </si>
  <si>
    <t>Impuesto a la renta</t>
  </si>
  <si>
    <t>Flujo neto</t>
  </si>
  <si>
    <t>Suma depreciación de activos</t>
  </si>
  <si>
    <t>ESTIMACIÓN VAN DEL PROYECTO</t>
  </si>
  <si>
    <t>POTENCIA DE TX</t>
  </si>
  <si>
    <t>TABLA 7</t>
  </si>
  <si>
    <t>ESTIMACIÓN</t>
  </si>
  <si>
    <t>VAN DEL PROYECTO</t>
  </si>
  <si>
    <t>Total Equipamiento Básico sin IVA</t>
  </si>
  <si>
    <t>Total Equipamiento Complementario sin IVA</t>
  </si>
  <si>
    <t>Total Equipamiento Accesorio sin IVA</t>
  </si>
  <si>
    <t>Ingresos</t>
  </si>
  <si>
    <t>Marca A</t>
  </si>
  <si>
    <t>Marca B</t>
  </si>
  <si>
    <t>Marca C</t>
  </si>
  <si>
    <t>Marca D</t>
  </si>
  <si>
    <t>Antena</t>
  </si>
  <si>
    <t>Respaldo Energía</t>
  </si>
  <si>
    <t>Radio Enlace Estudio - Planta de Transmisión</t>
  </si>
  <si>
    <t>Otros</t>
  </si>
  <si>
    <t>UF</t>
  </si>
  <si>
    <t>USD</t>
  </si>
  <si>
    <t>EURO</t>
  </si>
  <si>
    <t>Valor UF</t>
  </si>
  <si>
    <t>IPC</t>
  </si>
  <si>
    <t>Valor Moneda Origen</t>
  </si>
  <si>
    <t>Tipo de cambio ultimo día hábil de julio 2024</t>
  </si>
  <si>
    <t>Valor Unitario Moneda Origen</t>
  </si>
  <si>
    <t>Otros Costos</t>
  </si>
  <si>
    <t>Licencias del codificador</t>
  </si>
  <si>
    <t>Links de interés</t>
  </si>
  <si>
    <t>https://www.bcentral.cl/inicio</t>
  </si>
  <si>
    <t>https://www.sii.cl/valores_y_fechas/uf/uf2024.htm</t>
  </si>
  <si>
    <t>*</t>
  </si>
  <si>
    <t>* Valores referenciales al momento de la creación de esta planilla, deben ser actualizados al momento de crear el Proyecto Financiero</t>
  </si>
  <si>
    <t>Indicar Nombre de empresa</t>
  </si>
  <si>
    <t>Otra Moneda</t>
  </si>
  <si>
    <t>Tipo de Moneda</t>
  </si>
  <si>
    <t>CLP</t>
  </si>
  <si>
    <t>* Esto es un ejemplo, cuyos valores no son reales.</t>
  </si>
  <si>
    <t>Ingresar Valor</t>
  </si>
  <si>
    <t>Indicar Potencia en Watts [W]</t>
  </si>
  <si>
    <t>Indicar Zona de Postulación; [Local Comunitario, Local, Regional]</t>
  </si>
  <si>
    <t>MONEDAS</t>
  </si>
  <si>
    <t>Transmisor A</t>
  </si>
  <si>
    <t>Codificador A</t>
  </si>
  <si>
    <t>Multiplexador A</t>
  </si>
  <si>
    <t>Codificador B</t>
  </si>
  <si>
    <t>Valor Kw/h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</si>
</sst>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_-;\-&quot;$&quot;* #,##0_-;_-&quot;$&quot;* &quot;-&quot;_-;_-@_-"/>
    <numFmt numFmtId="165" formatCode="[$$]#,##0"/>
    <numFmt numFmtId="166" formatCode="_-* #,##0.00_-;\-* #,##0.00_-;_-* &quot;-&quot;??_-;_-@"/>
    <numFmt numFmtId="167" formatCode="_-* #,##0_-;\-* #,##0_-;_-* &quot;-&quot;??_-;_-@"/>
    <numFmt numFmtId="168" formatCode="&quot;$&quot;#,##0"/>
    <numFmt numFmtId="169" formatCode="_-&quot;$&quot;* #,##0.00_-;\-&quot;$&quot;* #,##0.00_-;_-&quot;$&quot;* &quot;-&quot;_-;_-@_-"/>
  </numFmts>
  <fonts count="10" x14ac:knownFonts="1">
    <font>
      <sz val="12"/>
      <color rgb="FF000000"/>
      <name val="Calibri"/>
    </font>
    <font>
      <sz val="12"/>
      <color rgb="FF000000"/>
      <name val="Calibri"/>
      <family val="2"/>
    </font>
    <font>
      <sz val="10"/>
      <color rgb="FF000000"/>
      <name val="Bookman Old Style"/>
      <family val="1"/>
    </font>
    <font>
      <sz val="10"/>
      <name val="Bookman Old Style"/>
      <family val="1"/>
    </font>
    <font>
      <b/>
      <sz val="10"/>
      <color rgb="FF000000"/>
      <name val="Bookman Old Style"/>
      <family val="1"/>
    </font>
    <font>
      <sz val="10"/>
      <color rgb="FFFFFFFF"/>
      <name val="Bookman Old Style"/>
      <family val="1"/>
    </font>
    <font>
      <sz val="10"/>
      <color rgb="FFFF0000"/>
      <name val="Bookman Old Style"/>
      <family val="1"/>
    </font>
    <font>
      <b/>
      <sz val="10"/>
      <name val="Bookman Old Style"/>
      <family val="1"/>
    </font>
    <font>
      <i/>
      <sz val="10"/>
      <color rgb="FFFF0000"/>
      <name val="Bookman Old Style"/>
      <family val="1"/>
    </font>
    <font>
      <sz val="10"/>
      <color theme="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002060"/>
        <bgColor rgb="FF0B5394"/>
      </patternFill>
    </fill>
    <fill>
      <patternFill patternType="solid">
        <fgColor rgb="FF002060"/>
        <bgColor rgb="FF3D85C6"/>
      </patternFill>
    </fill>
    <fill>
      <patternFill patternType="solid">
        <fgColor rgb="FF002060"/>
        <bgColor indexed="64"/>
      </patternFill>
    </fill>
  </fills>
  <borders count="12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/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medium">
        <color rgb="FF000000"/>
      </right>
      <top style="medium">
        <color rgb="FFFFFFFF"/>
      </top>
      <bottom style="medium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thin">
        <color rgb="FF000000"/>
      </right>
      <top style="medium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/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FFFFFF"/>
      </top>
      <bottom/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/>
      <bottom style="thin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000000"/>
      </bottom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FFFFFF"/>
      </right>
      <top style="thin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000000"/>
      </bottom>
      <diagonal/>
    </border>
    <border>
      <left style="thin">
        <color rgb="FFFFFFFF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FFFFFF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5">
    <xf numFmtId="0" fontId="0" fillId="0" borderId="0" xfId="0"/>
    <xf numFmtId="0" fontId="2" fillId="0" borderId="0" xfId="0" applyFont="1"/>
    <xf numFmtId="0" fontId="2" fillId="0" borderId="122" xfId="0" applyFont="1" applyBorder="1"/>
    <xf numFmtId="0" fontId="2" fillId="0" borderId="123" xfId="0" applyFont="1" applyBorder="1"/>
    <xf numFmtId="169" fontId="2" fillId="0" borderId="0" xfId="1" applyNumberFormat="1" applyFont="1" applyBorder="1"/>
    <xf numFmtId="0" fontId="2" fillId="0" borderId="124" xfId="0" applyFont="1" applyBorder="1"/>
    <xf numFmtId="0" fontId="2" fillId="0" borderId="125" xfId="0" applyFont="1" applyBorder="1"/>
    <xf numFmtId="0" fontId="2" fillId="0" borderId="126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6" xfId="0" applyFont="1" applyBorder="1"/>
    <xf numFmtId="0" fontId="2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1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2" borderId="17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/>
    <xf numFmtId="0" fontId="2" fillId="0" borderId="10" xfId="0" applyFont="1" applyBorder="1"/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7" xfId="0" applyFont="1" applyFill="1" applyBorder="1"/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9" fontId="2" fillId="0" borderId="31" xfId="1" applyNumberFormat="1" applyFont="1" applyBorder="1" applyAlignment="1">
      <alignment horizontal="center"/>
    </xf>
    <xf numFmtId="165" fontId="2" fillId="0" borderId="33" xfId="0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9" fontId="2" fillId="0" borderId="35" xfId="1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64" fontId="2" fillId="0" borderId="42" xfId="1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 wrapText="1"/>
    </xf>
    <xf numFmtId="0" fontId="2" fillId="0" borderId="115" xfId="0" applyFont="1" applyBorder="1" applyAlignment="1">
      <alignment horizontal="center"/>
    </xf>
    <xf numFmtId="0" fontId="2" fillId="2" borderId="70" xfId="0" applyFont="1" applyFill="1" applyBorder="1"/>
    <xf numFmtId="0" fontId="2" fillId="0" borderId="11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2" borderId="6" xfId="0" applyFont="1" applyFill="1" applyBorder="1"/>
    <xf numFmtId="166" fontId="2" fillId="2" borderId="6" xfId="0" applyNumberFormat="1" applyFont="1" applyFill="1" applyBorder="1"/>
    <xf numFmtId="0" fontId="2" fillId="0" borderId="65" xfId="0" applyFont="1" applyBorder="1" applyAlignment="1">
      <alignment horizontal="center"/>
    </xf>
    <xf numFmtId="167" fontId="2" fillId="0" borderId="65" xfId="0" applyNumberFormat="1" applyFont="1" applyBorder="1" applyAlignment="1">
      <alignment horizontal="center"/>
    </xf>
    <xf numFmtId="165" fontId="2" fillId="2" borderId="69" xfId="0" applyNumberFormat="1" applyFont="1" applyFill="1" applyBorder="1" applyAlignment="1">
      <alignment horizontal="right"/>
    </xf>
    <xf numFmtId="165" fontId="2" fillId="2" borderId="71" xfId="0" applyNumberFormat="1" applyFont="1" applyFill="1" applyBorder="1" applyAlignment="1">
      <alignment horizontal="right"/>
    </xf>
    <xf numFmtId="165" fontId="2" fillId="2" borderId="72" xfId="0" applyNumberFormat="1" applyFont="1" applyFill="1" applyBorder="1" applyAlignment="1">
      <alignment horizontal="right"/>
    </xf>
    <xf numFmtId="0" fontId="2" fillId="0" borderId="73" xfId="0" applyFont="1" applyBorder="1"/>
    <xf numFmtId="165" fontId="2" fillId="2" borderId="75" xfId="0" applyNumberFormat="1" applyFont="1" applyFill="1" applyBorder="1" applyAlignment="1">
      <alignment horizontal="right"/>
    </xf>
    <xf numFmtId="0" fontId="2" fillId="0" borderId="76" xfId="0" applyFont="1" applyBorder="1"/>
    <xf numFmtId="0" fontId="3" fillId="0" borderId="14" xfId="0" applyFont="1" applyBorder="1"/>
    <xf numFmtId="0" fontId="2" fillId="0" borderId="77" xfId="0" applyFont="1" applyBorder="1"/>
    <xf numFmtId="0" fontId="2" fillId="0" borderId="78" xfId="0" applyFont="1" applyBorder="1"/>
    <xf numFmtId="0" fontId="2" fillId="0" borderId="79" xfId="0" applyFont="1" applyBorder="1"/>
    <xf numFmtId="0" fontId="3" fillId="0" borderId="80" xfId="0" applyFont="1" applyBorder="1"/>
    <xf numFmtId="0" fontId="3" fillId="0" borderId="67" xfId="0" applyFont="1" applyBorder="1"/>
    <xf numFmtId="0" fontId="3" fillId="0" borderId="55" xfId="0" applyFont="1" applyBorder="1"/>
    <xf numFmtId="0" fontId="6" fillId="0" borderId="2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2" xfId="0" applyFont="1" applyBorder="1"/>
    <xf numFmtId="0" fontId="2" fillId="0" borderId="4" xfId="0" applyFont="1" applyBorder="1"/>
    <xf numFmtId="0" fontId="2" fillId="0" borderId="13" xfId="0" applyFont="1" applyBorder="1"/>
    <xf numFmtId="0" fontId="2" fillId="0" borderId="2" xfId="0" applyFont="1" applyBorder="1" applyAlignment="1">
      <alignment horizontal="center"/>
    </xf>
    <xf numFmtId="0" fontId="3" fillId="0" borderId="16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/>
    </xf>
    <xf numFmtId="0" fontId="3" fillId="0" borderId="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34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3" xfId="0" applyFont="1" applyBorder="1"/>
    <xf numFmtId="0" fontId="3" fillId="0" borderId="59" xfId="0" applyFont="1" applyBorder="1"/>
    <xf numFmtId="0" fontId="3" fillId="0" borderId="60" xfId="0" applyFont="1" applyBorder="1"/>
    <xf numFmtId="0" fontId="3" fillId="0" borderId="61" xfId="0" applyFont="1" applyBorder="1"/>
    <xf numFmtId="0" fontId="3" fillId="0" borderId="63" xfId="0" applyFont="1" applyBorder="1"/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vertical="center" wrapText="1"/>
    </xf>
    <xf numFmtId="165" fontId="3" fillId="0" borderId="28" xfId="0" applyNumberFormat="1" applyFont="1" applyBorder="1" applyAlignment="1">
      <alignment horizontal="right" vertical="center" wrapText="1"/>
    </xf>
    <xf numFmtId="10" fontId="3" fillId="0" borderId="28" xfId="0" applyNumberFormat="1" applyFont="1" applyBorder="1" applyAlignment="1">
      <alignment horizontal="right" vertical="center" wrapText="1"/>
    </xf>
    <xf numFmtId="165" fontId="3" fillId="0" borderId="32" xfId="0" applyNumberFormat="1" applyFont="1" applyBorder="1" applyAlignment="1">
      <alignment horizontal="right" vertical="center" wrapText="1"/>
    </xf>
    <xf numFmtId="165" fontId="7" fillId="3" borderId="31" xfId="0" applyNumberFormat="1" applyFont="1" applyFill="1" applyBorder="1" applyAlignment="1">
      <alignment horizontal="right" wrapText="1"/>
    </xf>
    <xf numFmtId="165" fontId="7" fillId="3" borderId="33" xfId="0" applyNumberFormat="1" applyFont="1" applyFill="1" applyBorder="1" applyAlignment="1">
      <alignment horizontal="right" wrapText="1"/>
    </xf>
    <xf numFmtId="165" fontId="7" fillId="3" borderId="28" xfId="0" applyNumberFormat="1" applyFont="1" applyFill="1" applyBorder="1" applyAlignment="1">
      <alignment horizontal="right" wrapText="1"/>
    </xf>
    <xf numFmtId="165" fontId="7" fillId="3" borderId="32" xfId="0" applyNumberFormat="1" applyFont="1" applyFill="1" applyBorder="1" applyAlignment="1">
      <alignment horizontal="right" wrapText="1"/>
    </xf>
    <xf numFmtId="165" fontId="7" fillId="3" borderId="46" xfId="0" applyNumberFormat="1" applyFont="1" applyFill="1" applyBorder="1" applyAlignment="1">
      <alignment horizontal="right" wrapText="1"/>
    </xf>
    <xf numFmtId="165" fontId="7" fillId="3" borderId="47" xfId="0" applyNumberFormat="1" applyFont="1" applyFill="1" applyBorder="1" applyAlignment="1">
      <alignment horizontal="right" wrapText="1"/>
    </xf>
    <xf numFmtId="0" fontId="3" fillId="0" borderId="57" xfId="0" applyFont="1" applyBorder="1"/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6" xfId="0" applyFont="1" applyBorder="1"/>
    <xf numFmtId="0" fontId="3" fillId="2" borderId="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0" borderId="24" xfId="0" applyFont="1" applyBorder="1"/>
    <xf numFmtId="0" fontId="3" fillId="0" borderId="70" xfId="0" applyFont="1" applyBorder="1"/>
    <xf numFmtId="0" fontId="3" fillId="0" borderId="27" xfId="0" applyFont="1" applyBorder="1" applyAlignment="1">
      <alignment wrapText="1"/>
    </xf>
    <xf numFmtId="0" fontId="3" fillId="0" borderId="81" xfId="0" applyFont="1" applyBorder="1" applyAlignment="1">
      <alignment horizontal="right" wrapText="1"/>
    </xf>
    <xf numFmtId="0" fontId="3" fillId="0" borderId="81" xfId="0" applyFont="1" applyBorder="1" applyAlignment="1">
      <alignment horizontal="right"/>
    </xf>
    <xf numFmtId="165" fontId="3" fillId="0" borderId="81" xfId="0" applyNumberFormat="1" applyFont="1" applyBorder="1" applyAlignment="1">
      <alignment horizontal="right"/>
    </xf>
    <xf numFmtId="165" fontId="3" fillId="0" borderId="81" xfId="0" applyNumberFormat="1" applyFont="1" applyBorder="1" applyAlignment="1">
      <alignment horizontal="right" wrapText="1"/>
    </xf>
    <xf numFmtId="165" fontId="3" fillId="0" borderId="84" xfId="0" applyNumberFormat="1" applyFont="1" applyBorder="1" applyAlignment="1">
      <alignment horizontal="right" wrapText="1"/>
    </xf>
    <xf numFmtId="0" fontId="3" fillId="0" borderId="58" xfId="0" applyFont="1" applyBorder="1" applyAlignment="1">
      <alignment wrapText="1"/>
    </xf>
    <xf numFmtId="0" fontId="3" fillId="0" borderId="84" xfId="0" applyFont="1" applyBorder="1" applyAlignment="1">
      <alignment horizontal="right" wrapText="1"/>
    </xf>
    <xf numFmtId="0" fontId="3" fillId="0" borderId="84" xfId="0" applyFont="1" applyBorder="1" applyAlignment="1">
      <alignment horizontal="right"/>
    </xf>
    <xf numFmtId="165" fontId="3" fillId="0" borderId="84" xfId="0" applyNumberFormat="1" applyFont="1" applyBorder="1" applyAlignment="1">
      <alignment horizontal="right"/>
    </xf>
    <xf numFmtId="0" fontId="3" fillId="0" borderId="64" xfId="0" applyFont="1" applyBorder="1" applyAlignment="1">
      <alignment wrapText="1"/>
    </xf>
    <xf numFmtId="0" fontId="3" fillId="0" borderId="90" xfId="0" applyFont="1" applyBorder="1" applyAlignment="1">
      <alignment horizontal="right" wrapText="1"/>
    </xf>
    <xf numFmtId="0" fontId="3" fillId="0" borderId="90" xfId="0" applyFont="1" applyBorder="1" applyAlignment="1">
      <alignment horizontal="right"/>
    </xf>
    <xf numFmtId="165" fontId="3" fillId="0" borderId="90" xfId="0" applyNumberFormat="1" applyFont="1" applyBorder="1" applyAlignment="1">
      <alignment horizontal="right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horizontal="right" wrapText="1"/>
    </xf>
    <xf numFmtId="0" fontId="3" fillId="0" borderId="31" xfId="0" applyFont="1" applyBorder="1" applyAlignment="1">
      <alignment horizontal="right"/>
    </xf>
    <xf numFmtId="168" fontId="3" fillId="0" borderId="31" xfId="1" applyNumberFormat="1" applyFont="1" applyBorder="1" applyAlignment="1"/>
    <xf numFmtId="0" fontId="3" fillId="0" borderId="94" xfId="0" applyFont="1" applyBorder="1"/>
    <xf numFmtId="0" fontId="2" fillId="0" borderId="66" xfId="0" applyFont="1" applyBorder="1" applyAlignment="1">
      <alignment horizontal="left"/>
    </xf>
    <xf numFmtId="167" fontId="2" fillId="0" borderId="21" xfId="0" applyNumberFormat="1" applyFont="1" applyBorder="1"/>
    <xf numFmtId="0" fontId="3" fillId="0" borderId="21" xfId="0" applyFont="1" applyBorder="1"/>
    <xf numFmtId="0" fontId="2" fillId="0" borderId="82" xfId="0" applyFont="1" applyBorder="1"/>
    <xf numFmtId="0" fontId="2" fillId="0" borderId="86" xfId="0" applyFont="1" applyBorder="1"/>
    <xf numFmtId="0" fontId="2" fillId="0" borderId="87" xfId="0" applyFont="1" applyBorder="1"/>
    <xf numFmtId="0" fontId="2" fillId="0" borderId="88" xfId="0" applyFont="1" applyBorder="1"/>
    <xf numFmtId="0" fontId="2" fillId="0" borderId="48" xfId="0" applyFont="1" applyBorder="1"/>
    <xf numFmtId="0" fontId="2" fillId="0" borderId="66" xfId="0" applyFont="1" applyBorder="1"/>
    <xf numFmtId="0" fontId="2" fillId="0" borderId="50" xfId="0" applyFont="1" applyBorder="1"/>
    <xf numFmtId="167" fontId="2" fillId="0" borderId="66" xfId="0" applyNumberFormat="1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34" xfId="0" applyFont="1" applyBorder="1"/>
    <xf numFmtId="0" fontId="4" fillId="0" borderId="58" xfId="0" applyFont="1" applyBorder="1"/>
    <xf numFmtId="0" fontId="2" fillId="0" borderId="27" xfId="0" applyFont="1" applyBorder="1" applyAlignment="1">
      <alignment horizontal="right"/>
    </xf>
    <xf numFmtId="0" fontId="4" fillId="0" borderId="27" xfId="0" applyFont="1" applyBorder="1"/>
    <xf numFmtId="0" fontId="4" fillId="0" borderId="27" xfId="0" applyFont="1" applyBorder="1" applyAlignment="1">
      <alignment horizontal="right"/>
    </xf>
    <xf numFmtId="0" fontId="4" fillId="0" borderId="106" xfId="0" applyFont="1" applyBorder="1" applyAlignment="1">
      <alignment horizontal="right"/>
    </xf>
    <xf numFmtId="167" fontId="4" fillId="0" borderId="96" xfId="0" applyNumberFormat="1" applyFont="1" applyBorder="1"/>
    <xf numFmtId="165" fontId="4" fillId="0" borderId="96" xfId="0" applyNumberFormat="1" applyFont="1" applyBorder="1"/>
    <xf numFmtId="165" fontId="4" fillId="0" borderId="97" xfId="0" applyNumberFormat="1" applyFont="1" applyBorder="1"/>
    <xf numFmtId="0" fontId="2" fillId="0" borderId="27" xfId="0" applyFont="1" applyBorder="1"/>
    <xf numFmtId="165" fontId="2" fillId="3" borderId="116" xfId="0" applyNumberFormat="1" applyFont="1" applyFill="1" applyBorder="1"/>
    <xf numFmtId="167" fontId="5" fillId="2" borderId="48" xfId="0" applyNumberFormat="1" applyFont="1" applyFill="1" applyBorder="1"/>
    <xf numFmtId="167" fontId="5" fillId="2" borderId="66" xfId="0" applyNumberFormat="1" applyFont="1" applyFill="1" applyBorder="1"/>
    <xf numFmtId="167" fontId="5" fillId="2" borderId="103" xfId="0" applyNumberFormat="1" applyFont="1" applyFill="1" applyBorder="1"/>
    <xf numFmtId="9" fontId="2" fillId="3" borderId="118" xfId="0" applyNumberFormat="1" applyFont="1" applyFill="1" applyBorder="1"/>
    <xf numFmtId="9" fontId="5" fillId="2" borderId="52" xfId="0" applyNumberFormat="1" applyFont="1" applyFill="1" applyBorder="1"/>
    <xf numFmtId="9" fontId="5" fillId="2" borderId="66" xfId="0" applyNumberFormat="1" applyFont="1" applyFill="1" applyBorder="1"/>
    <xf numFmtId="9" fontId="5" fillId="2" borderId="103" xfId="0" applyNumberFormat="1" applyFont="1" applyFill="1" applyBorder="1"/>
    <xf numFmtId="0" fontId="2" fillId="0" borderId="49" xfId="0" applyFont="1" applyBorder="1"/>
    <xf numFmtId="167" fontId="2" fillId="0" borderId="49" xfId="0" applyNumberFormat="1" applyFont="1" applyBorder="1"/>
    <xf numFmtId="0" fontId="2" fillId="0" borderId="60" xfId="0" applyFont="1" applyBorder="1"/>
    <xf numFmtId="0" fontId="2" fillId="0" borderId="61" xfId="0" applyFont="1" applyBorder="1"/>
    <xf numFmtId="0" fontId="2" fillId="0" borderId="63" xfId="0" applyFont="1" applyBorder="1"/>
    <xf numFmtId="0" fontId="7" fillId="0" borderId="105" xfId="0" applyFont="1" applyBorder="1" applyAlignment="1">
      <alignment horizontal="left" vertical="top"/>
    </xf>
    <xf numFmtId="0" fontId="3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right" vertical="top"/>
    </xf>
    <xf numFmtId="0" fontId="5" fillId="0" borderId="105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4" fillId="0" borderId="107" xfId="0" applyFont="1" applyBorder="1" applyAlignment="1">
      <alignment horizontal="right"/>
    </xf>
    <xf numFmtId="165" fontId="4" fillId="0" borderId="108" xfId="0" applyNumberFormat="1" applyFont="1" applyBorder="1" applyAlignment="1">
      <alignment horizontal="right"/>
    </xf>
    <xf numFmtId="167" fontId="4" fillId="0" borderId="108" xfId="0" applyNumberFormat="1" applyFont="1" applyBorder="1"/>
    <xf numFmtId="167" fontId="4" fillId="0" borderId="109" xfId="0" applyNumberFormat="1" applyFont="1" applyBorder="1"/>
    <xf numFmtId="0" fontId="3" fillId="0" borderId="17" xfId="0" applyFont="1" applyBorder="1"/>
    <xf numFmtId="165" fontId="2" fillId="3" borderId="83" xfId="0" applyNumberFormat="1" applyFont="1" applyFill="1" applyBorder="1"/>
    <xf numFmtId="9" fontId="2" fillId="3" borderId="51" xfId="0" applyNumberFormat="1" applyFont="1" applyFill="1" applyBorder="1"/>
    <xf numFmtId="9" fontId="5" fillId="2" borderId="48" xfId="0" applyNumberFormat="1" applyFont="1" applyFill="1" applyBorder="1"/>
    <xf numFmtId="165" fontId="2" fillId="3" borderId="51" xfId="0" applyNumberFormat="1" applyFont="1" applyFill="1" applyBorder="1"/>
    <xf numFmtId="165" fontId="2" fillId="3" borderId="104" xfId="0" applyNumberFormat="1" applyFont="1" applyFill="1" applyBorder="1"/>
    <xf numFmtId="167" fontId="4" fillId="0" borderId="35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 vertical="center"/>
    </xf>
    <xf numFmtId="167" fontId="2" fillId="0" borderId="62" xfId="0" applyNumberFormat="1" applyFont="1" applyBorder="1" applyAlignment="1">
      <alignment horizontal="center" vertical="center"/>
    </xf>
    <xf numFmtId="167" fontId="2" fillId="0" borderId="28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7" fontId="4" fillId="0" borderId="28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167" fontId="2" fillId="0" borderId="32" xfId="0" applyNumberFormat="1" applyFont="1" applyBorder="1" applyAlignment="1">
      <alignment horizontal="center" vertical="center"/>
    </xf>
    <xf numFmtId="167" fontId="4" fillId="0" borderId="32" xfId="0" applyNumberFormat="1" applyFont="1" applyBorder="1" applyAlignment="1">
      <alignment horizontal="center" vertical="center"/>
    </xf>
    <xf numFmtId="167" fontId="5" fillId="0" borderId="105" xfId="0" applyNumberFormat="1" applyFont="1" applyBorder="1" applyAlignment="1">
      <alignment horizontal="center" vertical="center"/>
    </xf>
    <xf numFmtId="167" fontId="3" fillId="0" borderId="105" xfId="0" applyNumberFormat="1" applyFont="1" applyBorder="1" applyAlignment="1">
      <alignment horizontal="center" vertical="center"/>
    </xf>
    <xf numFmtId="168" fontId="3" fillId="0" borderId="105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167" fontId="7" fillId="0" borderId="28" xfId="0" applyNumberFormat="1" applyFont="1" applyBorder="1" applyAlignment="1">
      <alignment horizontal="center" vertical="center"/>
    </xf>
    <xf numFmtId="167" fontId="7" fillId="0" borderId="32" xfId="0" applyNumberFormat="1" applyFont="1" applyBorder="1" applyAlignment="1">
      <alignment horizontal="center" vertical="center"/>
    </xf>
    <xf numFmtId="165" fontId="3" fillId="0" borderId="105" xfId="0" applyNumberFormat="1" applyFont="1" applyBorder="1" applyAlignment="1">
      <alignment horizontal="center" vertical="center"/>
    </xf>
    <xf numFmtId="0" fontId="8" fillId="0" borderId="0" xfId="0" applyFont="1"/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 wrapText="1"/>
    </xf>
    <xf numFmtId="0" fontId="5" fillId="4" borderId="92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/>
    </xf>
    <xf numFmtId="167" fontId="5" fillId="5" borderId="61" xfId="0" applyNumberFormat="1" applyFont="1" applyFill="1" applyBorder="1" applyAlignment="1">
      <alignment horizontal="center"/>
    </xf>
    <xf numFmtId="167" fontId="5" fillId="5" borderId="63" xfId="0" applyNumberFormat="1" applyFont="1" applyFill="1" applyBorder="1" applyAlignment="1">
      <alignment horizontal="center"/>
    </xf>
    <xf numFmtId="0" fontId="5" fillId="5" borderId="95" xfId="0" applyFont="1" applyFill="1" applyBorder="1" applyAlignment="1">
      <alignment horizontal="center"/>
    </xf>
    <xf numFmtId="0" fontId="5" fillId="5" borderId="98" xfId="0" applyFont="1" applyFill="1" applyBorder="1" applyAlignment="1">
      <alignment horizontal="right"/>
    </xf>
    <xf numFmtId="165" fontId="5" fillId="5" borderId="99" xfId="0" applyNumberFormat="1" applyFont="1" applyFill="1" applyBorder="1" applyAlignment="1">
      <alignment horizontal="center" vertical="center"/>
    </xf>
    <xf numFmtId="165" fontId="5" fillId="5" borderId="100" xfId="0" applyNumberFormat="1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/>
    </xf>
    <xf numFmtId="0" fontId="5" fillId="5" borderId="117" xfId="0" applyFont="1" applyFill="1" applyBorder="1" applyAlignment="1">
      <alignment horizontal="center"/>
    </xf>
    <xf numFmtId="0" fontId="5" fillId="5" borderId="53" xfId="0" applyFont="1" applyFill="1" applyBorder="1" applyAlignment="1">
      <alignment horizontal="center"/>
    </xf>
    <xf numFmtId="167" fontId="5" fillId="5" borderId="21" xfId="0" applyNumberFormat="1" applyFont="1" applyFill="1" applyBorder="1" applyAlignment="1">
      <alignment horizontal="center"/>
    </xf>
    <xf numFmtId="167" fontId="5" fillId="5" borderId="59" xfId="0" applyNumberFormat="1" applyFont="1" applyFill="1" applyBorder="1" applyAlignment="1">
      <alignment horizontal="center"/>
    </xf>
    <xf numFmtId="0" fontId="5" fillId="5" borderId="110" xfId="0" applyFont="1" applyFill="1" applyBorder="1" applyAlignment="1">
      <alignment horizontal="right"/>
    </xf>
    <xf numFmtId="165" fontId="5" fillId="5" borderId="111" xfId="0" applyNumberFormat="1" applyFont="1" applyFill="1" applyBorder="1" applyAlignment="1">
      <alignment horizontal="center" vertical="center"/>
    </xf>
    <xf numFmtId="165" fontId="5" fillId="5" borderId="112" xfId="0" applyNumberFormat="1" applyFont="1" applyFill="1" applyBorder="1" applyAlignment="1">
      <alignment horizontal="center" vertical="center"/>
    </xf>
    <xf numFmtId="0" fontId="5" fillId="5" borderId="82" xfId="0" applyFont="1" applyFill="1" applyBorder="1" applyAlignment="1">
      <alignment horizontal="center"/>
    </xf>
    <xf numFmtId="0" fontId="5" fillId="5" borderId="48" xfId="0" applyFont="1" applyFill="1" applyBorder="1" applyAlignment="1">
      <alignment horizontal="center"/>
    </xf>
    <xf numFmtId="0" fontId="3" fillId="0" borderId="102" xfId="0" applyFont="1" applyBorder="1"/>
    <xf numFmtId="0" fontId="9" fillId="6" borderId="105" xfId="0" applyFont="1" applyFill="1" applyBorder="1"/>
    <xf numFmtId="9" fontId="2" fillId="0" borderId="105" xfId="0" applyNumberFormat="1" applyFont="1" applyBorder="1"/>
    <xf numFmtId="0" fontId="6" fillId="0" borderId="65" xfId="0" applyFont="1" applyBorder="1"/>
    <xf numFmtId="0" fontId="3" fillId="0" borderId="65" xfId="0" applyFont="1" applyBorder="1"/>
    <xf numFmtId="0" fontId="3" fillId="0" borderId="127" xfId="0" applyFont="1" applyBorder="1"/>
    <xf numFmtId="0" fontId="6" fillId="0" borderId="0" xfId="0" applyFont="1"/>
    <xf numFmtId="0" fontId="3" fillId="0" borderId="101" xfId="0" applyFont="1" applyBorder="1"/>
    <xf numFmtId="0" fontId="9" fillId="6" borderId="119" xfId="0" applyFont="1" applyFill="1" applyBorder="1" applyAlignment="1">
      <alignment horizontal="center"/>
    </xf>
    <xf numFmtId="0" fontId="9" fillId="6" borderId="120" xfId="0" applyFont="1" applyFill="1" applyBorder="1" applyAlignment="1">
      <alignment horizontal="center"/>
    </xf>
    <xf numFmtId="0" fontId="9" fillId="6" borderId="12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5" fillId="5" borderId="43" xfId="0" applyFont="1" applyFill="1" applyBorder="1" applyAlignment="1">
      <alignment horizontal="right"/>
    </xf>
    <xf numFmtId="0" fontId="3" fillId="6" borderId="44" xfId="0" applyFont="1" applyFill="1" applyBorder="1"/>
    <xf numFmtId="0" fontId="3" fillId="6" borderId="68" xfId="0" applyFont="1" applyFill="1" applyBorder="1"/>
    <xf numFmtId="0" fontId="5" fillId="5" borderId="17" xfId="0" applyFont="1" applyFill="1" applyBorder="1" applyAlignment="1">
      <alignment horizontal="right"/>
    </xf>
    <xf numFmtId="0" fontId="3" fillId="6" borderId="6" xfId="0" applyFont="1" applyFill="1" applyBorder="1"/>
    <xf numFmtId="0" fontId="3" fillId="6" borderId="70" xfId="0" applyFont="1" applyFill="1" applyBorder="1"/>
    <xf numFmtId="0" fontId="5" fillId="5" borderId="36" xfId="0" applyFont="1" applyFill="1" applyBorder="1" applyAlignment="1">
      <alignment horizontal="right"/>
    </xf>
    <xf numFmtId="0" fontId="3" fillId="6" borderId="38" xfId="0" applyFont="1" applyFill="1" applyBorder="1"/>
    <xf numFmtId="0" fontId="3" fillId="6" borderId="74" xfId="0" applyFont="1" applyFill="1" applyBorder="1"/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5" xfId="0" applyFont="1" applyBorder="1"/>
    <xf numFmtId="0" fontId="2" fillId="0" borderId="4" xfId="0" applyFont="1" applyBorder="1" applyAlignment="1">
      <alignment horizontal="center"/>
    </xf>
    <xf numFmtId="0" fontId="2" fillId="0" borderId="4" xfId="0" quotePrefix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51" xfId="0" applyFont="1" applyBorder="1"/>
    <xf numFmtId="0" fontId="3" fillId="0" borderId="6" xfId="0" applyFont="1" applyBorder="1"/>
    <xf numFmtId="0" fontId="3" fillId="0" borderId="52" xfId="0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0" fontId="5" fillId="5" borderId="36" xfId="0" applyFont="1" applyFill="1" applyBorder="1" applyAlignment="1">
      <alignment horizontal="right" wrapText="1"/>
    </xf>
    <xf numFmtId="0" fontId="3" fillId="6" borderId="39" xfId="0" applyFont="1" applyFill="1" applyBorder="1"/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5" borderId="43" xfId="0" applyFont="1" applyFill="1" applyBorder="1" applyAlignment="1">
      <alignment horizontal="right" wrapText="1"/>
    </xf>
    <xf numFmtId="0" fontId="3" fillId="6" borderId="45" xfId="0" applyFont="1" applyFill="1" applyBorder="1"/>
    <xf numFmtId="0" fontId="5" fillId="5" borderId="17" xfId="0" applyFont="1" applyFill="1" applyBorder="1" applyAlignment="1">
      <alignment horizontal="right" wrapText="1"/>
    </xf>
    <xf numFmtId="0" fontId="3" fillId="6" borderId="54" xfId="0" applyFont="1" applyFill="1" applyBorder="1"/>
    <xf numFmtId="9" fontId="2" fillId="0" borderId="4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3" fillId="0" borderId="89" xfId="0" applyFont="1" applyBorder="1"/>
    <xf numFmtId="0" fontId="2" fillId="0" borderId="51" xfId="0" applyFont="1" applyBorder="1" applyAlignment="1">
      <alignment horizontal="left"/>
    </xf>
    <xf numFmtId="167" fontId="5" fillId="5" borderId="96" xfId="0" applyNumberFormat="1" applyFont="1" applyFill="1" applyBorder="1"/>
    <xf numFmtId="0" fontId="3" fillId="6" borderId="96" xfId="0" applyFont="1" applyFill="1" applyBorder="1"/>
    <xf numFmtId="0" fontId="3" fillId="6" borderId="97" xfId="0" applyFont="1" applyFill="1" applyBorder="1"/>
    <xf numFmtId="0" fontId="2" fillId="0" borderId="101" xfId="0" applyFont="1" applyBorder="1"/>
    <xf numFmtId="0" fontId="2" fillId="0" borderId="0" xfId="0" applyFont="1"/>
    <xf numFmtId="0" fontId="3" fillId="0" borderId="102" xfId="0" applyFont="1" applyBorder="1"/>
    <xf numFmtId="0" fontId="4" fillId="0" borderId="51" xfId="0" applyFont="1" applyBorder="1" applyAlignment="1">
      <alignment horizontal="center"/>
    </xf>
    <xf numFmtId="0" fontId="5" fillId="4" borderId="43" xfId="0" applyFont="1" applyFill="1" applyBorder="1" applyAlignment="1">
      <alignment horizontal="center" wrapText="1"/>
    </xf>
    <xf numFmtId="0" fontId="3" fillId="6" borderId="93" xfId="0" applyFont="1" applyFill="1" applyBorder="1"/>
    <xf numFmtId="0" fontId="2" fillId="0" borderId="83" xfId="0" applyFont="1" applyBorder="1" applyAlignment="1">
      <alignment horizontal="left"/>
    </xf>
    <xf numFmtId="0" fontId="3" fillId="0" borderId="44" xfId="0" applyFont="1" applyBorder="1"/>
    <xf numFmtId="0" fontId="3" fillId="0" borderId="85" xfId="0" applyFont="1" applyBorder="1"/>
    <xf numFmtId="0" fontId="2" fillId="0" borderId="51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wrapText="1"/>
    </xf>
    <xf numFmtId="0" fontId="2" fillId="0" borderId="70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32954-AD53-401E-98AC-6D5648988537}">
  <dimension ref="B4:H24"/>
  <sheetViews>
    <sheetView tabSelected="1" workbookViewId="0">
      <selection activeCell="G14" sqref="G14"/>
    </sheetView>
  </sheetViews>
  <sheetFormatPr baseColWidth="10" defaultColWidth="10.58203125" defaultRowHeight="13" x14ac:dyDescent="0.3"/>
  <cols>
    <col min="1" max="2" width="10.58203125" style="1"/>
    <col min="3" max="3" width="12.58203125" style="1" customWidth="1"/>
    <col min="4" max="4" width="13.83203125" style="1" bestFit="1" customWidth="1"/>
    <col min="5" max="16384" width="10.58203125" style="1"/>
  </cols>
  <sheetData>
    <row r="4" spans="2:8" ht="13.5" thickBot="1" x14ac:dyDescent="0.35"/>
    <row r="5" spans="2:8" ht="16.5" customHeight="1" x14ac:dyDescent="0.3">
      <c r="B5" s="246" t="s">
        <v>125</v>
      </c>
      <c r="C5" s="247"/>
      <c r="D5" s="247"/>
      <c r="E5" s="247"/>
      <c r="F5" s="248"/>
    </row>
    <row r="6" spans="2:8" x14ac:dyDescent="0.3">
      <c r="B6" s="2"/>
      <c r="F6" s="3"/>
    </row>
    <row r="7" spans="2:8" x14ac:dyDescent="0.3">
      <c r="B7" s="2"/>
      <c r="C7" s="1" t="s">
        <v>108</v>
      </c>
      <c r="F7" s="3"/>
      <c r="H7" s="1" t="s">
        <v>112</v>
      </c>
    </row>
    <row r="8" spans="2:8" x14ac:dyDescent="0.3">
      <c r="B8" s="2"/>
      <c r="C8" s="1" t="s">
        <v>102</v>
      </c>
      <c r="D8" s="4">
        <v>37545.61</v>
      </c>
      <c r="E8" s="1" t="s">
        <v>115</v>
      </c>
      <c r="F8" s="3"/>
      <c r="H8" s="1" t="s">
        <v>113</v>
      </c>
    </row>
    <row r="9" spans="2:8" x14ac:dyDescent="0.3">
      <c r="B9" s="2"/>
      <c r="C9" s="1" t="s">
        <v>103</v>
      </c>
      <c r="D9" s="4">
        <v>940.87</v>
      </c>
      <c r="E9" s="1" t="s">
        <v>115</v>
      </c>
      <c r="F9" s="3"/>
      <c r="H9" s="1" t="s">
        <v>114</v>
      </c>
    </row>
    <row r="10" spans="2:8" x14ac:dyDescent="0.3">
      <c r="B10" s="2"/>
      <c r="C10" s="1" t="s">
        <v>104</v>
      </c>
      <c r="D10" s="4">
        <v>1010.4</v>
      </c>
      <c r="E10" s="1" t="s">
        <v>115</v>
      </c>
      <c r="F10" s="3"/>
    </row>
    <row r="11" spans="2:8" x14ac:dyDescent="0.3">
      <c r="B11" s="2"/>
      <c r="C11" s="1" t="s">
        <v>118</v>
      </c>
      <c r="D11" s="1" t="s">
        <v>122</v>
      </c>
      <c r="F11" s="3"/>
    </row>
    <row r="12" spans="2:8" x14ac:dyDescent="0.3">
      <c r="B12" s="2"/>
      <c r="C12" s="1" t="s">
        <v>120</v>
      </c>
      <c r="D12" s="1">
        <v>1</v>
      </c>
      <c r="F12" s="3"/>
    </row>
    <row r="13" spans="2:8" x14ac:dyDescent="0.3">
      <c r="B13" s="2"/>
      <c r="F13" s="3"/>
    </row>
    <row r="14" spans="2:8" ht="13.5" thickBot="1" x14ac:dyDescent="0.35">
      <c r="B14" s="5"/>
      <c r="C14" s="6"/>
      <c r="D14" s="6"/>
      <c r="E14" s="6"/>
      <c r="F14" s="7"/>
    </row>
    <row r="17" spans="2:3" x14ac:dyDescent="0.3">
      <c r="B17" s="239" t="s">
        <v>106</v>
      </c>
      <c r="C17" s="240">
        <v>0.04</v>
      </c>
    </row>
    <row r="24" spans="2:3" x14ac:dyDescent="0.3">
      <c r="B24" s="211" t="s">
        <v>116</v>
      </c>
    </row>
  </sheetData>
  <mergeCells count="1"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AB1002"/>
  <sheetViews>
    <sheetView zoomScaleNormal="100" workbookViewId="0">
      <selection activeCell="C41" sqref="C41"/>
    </sheetView>
  </sheetViews>
  <sheetFormatPr baseColWidth="10" defaultColWidth="11.08203125" defaultRowHeight="15" customHeight="1" x14ac:dyDescent="0.3"/>
  <cols>
    <col min="1" max="2" width="4" style="1" customWidth="1"/>
    <col min="3" max="3" width="23.5" style="1" customWidth="1"/>
    <col min="4" max="4" width="27.08203125" style="1" bestFit="1" customWidth="1"/>
    <col min="5" max="5" width="12.08203125" style="1" customWidth="1"/>
    <col min="6" max="6" width="8.33203125" style="1" customWidth="1"/>
    <col min="7" max="8" width="11.75" style="1" bestFit="1" customWidth="1"/>
    <col min="9" max="9" width="10.08203125" style="1" customWidth="1"/>
    <col min="10" max="10" width="22.25" style="1" bestFit="1" customWidth="1"/>
    <col min="11" max="11" width="13.58203125" style="1" customWidth="1"/>
    <col min="12" max="12" width="4.33203125" style="1" customWidth="1"/>
    <col min="13" max="13" width="13.58203125" style="1" customWidth="1"/>
    <col min="14" max="28" width="10.5" style="1" customWidth="1"/>
    <col min="29" max="16384" width="11.08203125" style="1"/>
  </cols>
  <sheetData>
    <row r="1" spans="1:28" ht="15.75" customHeight="1" thickBot="1" x14ac:dyDescent="0.35">
      <c r="A1" s="8"/>
      <c r="B1" s="9"/>
      <c r="C1" s="72" t="s">
        <v>121</v>
      </c>
      <c r="D1" s="9"/>
      <c r="E1" s="9"/>
      <c r="F1" s="9"/>
      <c r="G1" s="9"/>
      <c r="H1" s="9"/>
      <c r="I1" s="9"/>
      <c r="J1" s="9"/>
      <c r="K1" s="9"/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.75" customHeight="1" thickBot="1" x14ac:dyDescent="0.35">
      <c r="A2" s="12"/>
      <c r="B2" s="238"/>
      <c r="C2" s="241"/>
      <c r="D2" s="242"/>
      <c r="E2" s="242"/>
      <c r="F2" s="242"/>
      <c r="G2" s="242"/>
      <c r="H2" s="242"/>
      <c r="I2" s="242"/>
      <c r="J2" s="242"/>
      <c r="K2" s="242"/>
      <c r="L2" s="243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5.75" customHeight="1" thickBot="1" x14ac:dyDescent="0.35">
      <c r="A3" s="12"/>
      <c r="B3" s="13"/>
      <c r="C3" s="14" t="s">
        <v>3</v>
      </c>
      <c r="D3" s="14"/>
      <c r="E3" s="14"/>
      <c r="F3" s="14"/>
      <c r="G3" s="14"/>
      <c r="H3" s="14"/>
      <c r="I3" s="14"/>
      <c r="J3" s="14"/>
      <c r="K3" s="14"/>
      <c r="L3" s="15"/>
      <c r="M3" s="16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customHeight="1" thickBot="1" x14ac:dyDescent="0.35">
      <c r="A4" s="12"/>
      <c r="B4" s="17"/>
      <c r="C4" s="249" t="s">
        <v>6</v>
      </c>
      <c r="D4" s="250"/>
      <c r="E4" s="250"/>
      <c r="F4" s="250"/>
      <c r="G4" s="250"/>
      <c r="H4" s="250"/>
      <c r="I4" s="250"/>
      <c r="J4" s="250"/>
      <c r="K4" s="251"/>
      <c r="L4" s="20"/>
      <c r="M4" s="16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5.75" customHeight="1" thickBot="1" x14ac:dyDescent="0.35">
      <c r="A5" s="12"/>
      <c r="B5" s="17"/>
      <c r="C5" s="264" t="s">
        <v>8</v>
      </c>
      <c r="D5" s="250"/>
      <c r="E5" s="250"/>
      <c r="F5" s="250"/>
      <c r="G5" s="250"/>
      <c r="H5" s="250"/>
      <c r="I5" s="250"/>
      <c r="J5" s="250"/>
      <c r="K5" s="251"/>
      <c r="L5" s="20"/>
      <c r="M5" s="16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15.75" customHeight="1" thickBot="1" x14ac:dyDescent="0.35">
      <c r="A6" s="12"/>
      <c r="B6" s="17"/>
      <c r="C6" s="21"/>
      <c r="D6" s="21"/>
      <c r="E6" s="21"/>
      <c r="F6" s="21"/>
      <c r="G6" s="21"/>
      <c r="H6" s="21"/>
      <c r="I6" s="21"/>
      <c r="J6" s="21"/>
      <c r="K6" s="21"/>
      <c r="L6" s="20"/>
      <c r="M6" s="16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5.75" customHeight="1" thickBot="1" x14ac:dyDescent="0.35">
      <c r="A7" s="12"/>
      <c r="B7" s="17"/>
      <c r="C7" s="22" t="s">
        <v>7</v>
      </c>
      <c r="D7" s="78" t="s">
        <v>124</v>
      </c>
      <c r="E7" s="19"/>
      <c r="F7" s="21"/>
      <c r="G7" s="21"/>
      <c r="H7" s="21"/>
      <c r="I7" s="21"/>
      <c r="J7" s="21"/>
      <c r="K7" s="21"/>
      <c r="L7" s="20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5.75" customHeight="1" thickBot="1" x14ac:dyDescent="0.35">
      <c r="A8" s="12"/>
      <c r="B8" s="17"/>
      <c r="C8" s="22" t="s">
        <v>9</v>
      </c>
      <c r="D8" s="265" t="s">
        <v>117</v>
      </c>
      <c r="E8" s="266"/>
      <c r="F8" s="266"/>
      <c r="G8" s="266"/>
      <c r="H8" s="266"/>
      <c r="I8" s="266"/>
      <c r="J8" s="266"/>
      <c r="K8" s="21"/>
      <c r="L8" s="20"/>
      <c r="M8" s="16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.75" customHeight="1" thickBot="1" x14ac:dyDescent="0.35">
      <c r="A9" s="12"/>
      <c r="B9" s="17"/>
      <c r="C9" s="22" t="s">
        <v>86</v>
      </c>
      <c r="D9" s="261" t="s">
        <v>123</v>
      </c>
      <c r="E9" s="251"/>
      <c r="F9" s="21"/>
      <c r="G9" s="21"/>
      <c r="H9" s="21"/>
      <c r="I9" s="21"/>
      <c r="J9" s="21"/>
      <c r="K9" s="21"/>
      <c r="L9" s="20"/>
      <c r="M9" s="1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75" customHeight="1" thickBot="1" x14ac:dyDescent="0.35">
      <c r="A10" s="12"/>
      <c r="B10" s="17"/>
      <c r="C10" s="22"/>
      <c r="D10" s="261"/>
      <c r="E10" s="251"/>
      <c r="F10" s="21"/>
      <c r="G10" s="21"/>
      <c r="H10" s="21"/>
      <c r="I10" s="21"/>
      <c r="J10" s="21"/>
      <c r="K10" s="21"/>
      <c r="L10" s="20"/>
      <c r="M10" s="1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.75" customHeight="1" thickBot="1" x14ac:dyDescent="0.35">
      <c r="A11" s="12"/>
      <c r="B11" s="17"/>
      <c r="C11" s="23"/>
      <c r="D11" s="262"/>
      <c r="E11" s="263"/>
      <c r="F11" s="24"/>
      <c r="G11" s="24"/>
      <c r="H11" s="24"/>
      <c r="I11" s="24"/>
      <c r="J11" s="24"/>
      <c r="K11" s="24"/>
      <c r="L11" s="20"/>
      <c r="M11" s="2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.75" customHeight="1" thickBot="1" x14ac:dyDescent="0.35">
      <c r="A12" s="12"/>
      <c r="B12" s="26"/>
      <c r="C12" s="27"/>
      <c r="D12" s="27"/>
      <c r="E12" s="28"/>
      <c r="F12" s="28"/>
      <c r="G12" s="28"/>
      <c r="H12" s="28"/>
      <c r="I12" s="28"/>
      <c r="J12" s="28"/>
      <c r="K12" s="28"/>
      <c r="L12" s="29"/>
      <c r="M12" s="25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52.5" thickBot="1" x14ac:dyDescent="0.35">
      <c r="A13" s="30"/>
      <c r="B13" s="31"/>
      <c r="C13" s="212" t="s">
        <v>20</v>
      </c>
      <c r="D13" s="213" t="s">
        <v>21</v>
      </c>
      <c r="E13" s="213" t="s">
        <v>22</v>
      </c>
      <c r="F13" s="213" t="s">
        <v>23</v>
      </c>
      <c r="G13" s="214" t="s">
        <v>109</v>
      </c>
      <c r="H13" s="214" t="s">
        <v>107</v>
      </c>
      <c r="I13" s="214" t="s">
        <v>119</v>
      </c>
      <c r="J13" s="214" t="s">
        <v>104</v>
      </c>
      <c r="K13" s="215" t="s">
        <v>24</v>
      </c>
      <c r="L13" s="32"/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5.75" customHeight="1" thickBot="1" x14ac:dyDescent="0.35">
      <c r="A14" s="12"/>
      <c r="B14" s="26"/>
      <c r="C14" s="35" t="s">
        <v>25</v>
      </c>
      <c r="D14" s="36" t="s">
        <v>26</v>
      </c>
      <c r="E14" s="36" t="s">
        <v>94</v>
      </c>
      <c r="F14" s="36">
        <v>1</v>
      </c>
      <c r="G14" s="37">
        <v>7439.9226248047016</v>
      </c>
      <c r="H14" s="37">
        <f>+F14*G14</f>
        <v>7439.9226248047016</v>
      </c>
      <c r="I14" s="36" t="s">
        <v>103</v>
      </c>
      <c r="J14" s="36">
        <f>_xlfn.XLOOKUP(I14,INDICADORES!C$8:C$12,INDICADORES!D$8:D$12,"Escoja un Tipo de Moneda",0,1)</f>
        <v>940.87</v>
      </c>
      <c r="K14" s="38">
        <f>+H14*J14</f>
        <v>7000000</v>
      </c>
      <c r="L14" s="29"/>
      <c r="M14" s="33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.75" customHeight="1" thickBot="1" x14ac:dyDescent="0.35">
      <c r="A15" s="12"/>
      <c r="B15" s="26"/>
      <c r="C15" s="39" t="s">
        <v>25</v>
      </c>
      <c r="D15" s="40" t="s">
        <v>111</v>
      </c>
      <c r="E15" s="41" t="s">
        <v>95</v>
      </c>
      <c r="F15" s="40">
        <v>2</v>
      </c>
      <c r="G15" s="42">
        <v>3401.1074856250066</v>
      </c>
      <c r="H15" s="42">
        <f t="shared" ref="H15:H25" si="0">+F15*G15</f>
        <v>6802.2149712500131</v>
      </c>
      <c r="I15" s="41" t="s">
        <v>103</v>
      </c>
      <c r="J15" s="41">
        <f>_xlfn.XLOOKUP(I15,INDICADORES!C$8:C$12,INDICADORES!D$8:D$12,"Escoja un Tipo de Moneda",0,1)</f>
        <v>940.87</v>
      </c>
      <c r="K15" s="38">
        <f t="shared" ref="K15:K25" si="1">+H15*J15</f>
        <v>6400000</v>
      </c>
      <c r="L15" s="29"/>
      <c r="M15" s="33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.75" customHeight="1" thickBot="1" x14ac:dyDescent="0.35">
      <c r="A16" s="12"/>
      <c r="B16" s="26"/>
      <c r="C16" s="43" t="s">
        <v>25</v>
      </c>
      <c r="D16" s="41" t="s">
        <v>27</v>
      </c>
      <c r="E16" s="41" t="s">
        <v>96</v>
      </c>
      <c r="F16" s="40">
        <v>1</v>
      </c>
      <c r="G16" s="42">
        <v>6377.0765355468875</v>
      </c>
      <c r="H16" s="42">
        <f t="shared" si="0"/>
        <v>6377.0765355468875</v>
      </c>
      <c r="I16" s="41" t="s">
        <v>103</v>
      </c>
      <c r="J16" s="41">
        <f>_xlfn.XLOOKUP(I16,INDICADORES!C$8:C$12,INDICADORES!D$8:D$12,"Escoja un Tipo de Moneda",0,1)</f>
        <v>940.87</v>
      </c>
      <c r="K16" s="38">
        <f t="shared" si="1"/>
        <v>6000000</v>
      </c>
      <c r="L16" s="29"/>
      <c r="M16" s="3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.75" customHeight="1" thickBot="1" x14ac:dyDescent="0.35">
      <c r="A17" s="12"/>
      <c r="B17" s="26"/>
      <c r="C17" s="43" t="s">
        <v>25</v>
      </c>
      <c r="D17" s="41" t="s">
        <v>29</v>
      </c>
      <c r="E17" s="41" t="s">
        <v>97</v>
      </c>
      <c r="F17" s="40">
        <v>1</v>
      </c>
      <c r="G17" s="42">
        <v>9897.0704671417261</v>
      </c>
      <c r="H17" s="42">
        <f t="shared" si="0"/>
        <v>9897.0704671417261</v>
      </c>
      <c r="I17" s="41" t="s">
        <v>104</v>
      </c>
      <c r="J17" s="41">
        <f>_xlfn.XLOOKUP(I17,INDICADORES!C$8:C$12,INDICADORES!D$8:D$12,"Escoja un Tipo de Moneda",0,1)</f>
        <v>1010.4</v>
      </c>
      <c r="K17" s="38">
        <f t="shared" si="1"/>
        <v>10000000</v>
      </c>
      <c r="L17" s="29"/>
      <c r="M17" s="33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5.75" customHeight="1" thickBot="1" x14ac:dyDescent="0.35">
      <c r="A18" s="12"/>
      <c r="B18" s="26"/>
      <c r="C18" s="43" t="s">
        <v>25</v>
      </c>
      <c r="D18" s="41" t="s">
        <v>30</v>
      </c>
      <c r="E18" s="41" t="s">
        <v>94</v>
      </c>
      <c r="F18" s="40">
        <v>1</v>
      </c>
      <c r="G18" s="42">
        <v>1062.8460892578146</v>
      </c>
      <c r="H18" s="42">
        <f t="shared" si="0"/>
        <v>1062.8460892578146</v>
      </c>
      <c r="I18" s="41" t="s">
        <v>103</v>
      </c>
      <c r="J18" s="41">
        <f>_xlfn.XLOOKUP(I18,INDICADORES!C$8:C$12,INDICADORES!D$8:D$12,"Escoja un Tipo de Moneda",0,1)</f>
        <v>940.87</v>
      </c>
      <c r="K18" s="38">
        <f t="shared" si="1"/>
        <v>1000000</v>
      </c>
      <c r="L18" s="44"/>
      <c r="M18" s="16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5.75" customHeight="1" thickBot="1" x14ac:dyDescent="0.35">
      <c r="A19" s="12"/>
      <c r="B19" s="26"/>
      <c r="C19" s="43" t="s">
        <v>25</v>
      </c>
      <c r="D19" s="41" t="s">
        <v>98</v>
      </c>
      <c r="E19" s="41" t="s">
        <v>95</v>
      </c>
      <c r="F19" s="40">
        <v>1</v>
      </c>
      <c r="G19" s="42">
        <v>1062.8460892578146</v>
      </c>
      <c r="H19" s="42">
        <f t="shared" si="0"/>
        <v>1062.8460892578146</v>
      </c>
      <c r="I19" s="41" t="s">
        <v>103</v>
      </c>
      <c r="J19" s="41">
        <f>_xlfn.XLOOKUP(I19,INDICADORES!C$8:C$12,INDICADORES!D$8:D$12,"Escoja un Tipo de Moneda",0,1)</f>
        <v>940.87</v>
      </c>
      <c r="K19" s="38">
        <f t="shared" si="1"/>
        <v>1000000</v>
      </c>
      <c r="L19" s="44"/>
      <c r="M19" s="1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5.75" customHeight="1" thickBot="1" x14ac:dyDescent="0.35">
      <c r="A20" s="12"/>
      <c r="B20" s="26"/>
      <c r="C20" s="45" t="s">
        <v>25</v>
      </c>
      <c r="D20" s="46" t="s">
        <v>99</v>
      </c>
      <c r="E20" s="46" t="s">
        <v>94</v>
      </c>
      <c r="F20" s="47">
        <v>1</v>
      </c>
      <c r="G20" s="48">
        <v>1500000</v>
      </c>
      <c r="H20" s="48">
        <f>+F20*G20</f>
        <v>1500000</v>
      </c>
      <c r="I20" s="46" t="s">
        <v>120</v>
      </c>
      <c r="J20" s="46">
        <f>_xlfn.XLOOKUP(I20,INDICADORES!C$8:C$12,INDICADORES!D$8:D$12,"Escoja un Tipo de Moneda",0,1)</f>
        <v>1</v>
      </c>
      <c r="K20" s="38">
        <f t="shared" si="1"/>
        <v>1500000</v>
      </c>
      <c r="L20" s="44"/>
      <c r="M20" s="16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26.5" thickBot="1" x14ac:dyDescent="0.35">
      <c r="A21" s="12"/>
      <c r="B21" s="26"/>
      <c r="C21" s="49" t="s">
        <v>31</v>
      </c>
      <c r="D21" s="50" t="s">
        <v>100</v>
      </c>
      <c r="E21" s="51" t="s">
        <v>95</v>
      </c>
      <c r="F21" s="51">
        <v>1</v>
      </c>
      <c r="G21" s="51">
        <v>1062.8460892578146</v>
      </c>
      <c r="H21" s="51">
        <f t="shared" si="0"/>
        <v>1062.8460892578146</v>
      </c>
      <c r="I21" s="51" t="s">
        <v>103</v>
      </c>
      <c r="J21" s="51">
        <f>_xlfn.XLOOKUP(I21,INDICADORES!C$8:C$12,INDICADORES!D$8:D$12,"Escoja un Tipo de Moneda",0,1)</f>
        <v>940.87</v>
      </c>
      <c r="K21" s="38">
        <f t="shared" si="1"/>
        <v>1000000</v>
      </c>
      <c r="L21" s="44"/>
      <c r="M21" s="5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5.75" customHeight="1" thickBot="1" x14ac:dyDescent="0.35">
      <c r="A22" s="12"/>
      <c r="B22" s="26"/>
      <c r="C22" s="53" t="s">
        <v>31</v>
      </c>
      <c r="D22" s="54" t="s">
        <v>101</v>
      </c>
      <c r="E22" s="54" t="s">
        <v>96</v>
      </c>
      <c r="F22" s="54">
        <v>2</v>
      </c>
      <c r="G22" s="54">
        <v>531.42304462890729</v>
      </c>
      <c r="H22" s="54">
        <f t="shared" si="0"/>
        <v>1062.8460892578146</v>
      </c>
      <c r="I22" s="54" t="s">
        <v>103</v>
      </c>
      <c r="J22" s="54">
        <f>_xlfn.XLOOKUP(I22,INDICADORES!C$8:C$12,INDICADORES!D$8:D$12,"Escoja un Tipo de Moneda",0,1)</f>
        <v>940.87</v>
      </c>
      <c r="K22" s="38">
        <f t="shared" si="1"/>
        <v>1000000</v>
      </c>
      <c r="L22" s="44"/>
      <c r="M22" s="5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5.75" customHeight="1" thickBot="1" x14ac:dyDescent="0.35">
      <c r="A23" s="12"/>
      <c r="B23" s="26"/>
      <c r="C23" s="43" t="s">
        <v>33</v>
      </c>
      <c r="D23" s="41" t="s">
        <v>34</v>
      </c>
      <c r="E23" s="41" t="s">
        <v>97</v>
      </c>
      <c r="F23" s="40">
        <v>1</v>
      </c>
      <c r="G23" s="40">
        <v>3188.5382677734437</v>
      </c>
      <c r="H23" s="40">
        <f t="shared" si="0"/>
        <v>3188.5382677734437</v>
      </c>
      <c r="I23" s="41" t="s">
        <v>103</v>
      </c>
      <c r="J23" s="41">
        <f>_xlfn.XLOOKUP(I23,INDICADORES!C$8:C$12,INDICADORES!D$8:D$12,"Escoja un Tipo de Moneda",0,1)</f>
        <v>940.87</v>
      </c>
      <c r="K23" s="38">
        <f t="shared" si="1"/>
        <v>3000000</v>
      </c>
      <c r="L23" s="44"/>
      <c r="M23" s="55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5.75" customHeight="1" thickBot="1" x14ac:dyDescent="0.35">
      <c r="A24" s="12"/>
      <c r="B24" s="26"/>
      <c r="C24" s="45" t="s">
        <v>33</v>
      </c>
      <c r="D24" s="46" t="s">
        <v>35</v>
      </c>
      <c r="E24" s="46" t="s">
        <v>94</v>
      </c>
      <c r="F24" s="40">
        <v>1</v>
      </c>
      <c r="G24" s="47">
        <v>3188.5382677734437</v>
      </c>
      <c r="H24" s="47">
        <f t="shared" si="0"/>
        <v>3188.5382677734437</v>
      </c>
      <c r="I24" s="46" t="s">
        <v>103</v>
      </c>
      <c r="J24" s="46">
        <f>_xlfn.XLOOKUP(I24,INDICADORES!C$8:C$12,INDICADORES!D$8:D$12,"Escoja un Tipo de Moneda",0,1)</f>
        <v>940.87</v>
      </c>
      <c r="K24" s="38">
        <f t="shared" si="1"/>
        <v>3000000</v>
      </c>
      <c r="L24" s="44"/>
      <c r="M24" s="56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5.75" customHeight="1" thickBot="1" x14ac:dyDescent="0.35">
      <c r="A25" s="12"/>
      <c r="B25" s="26"/>
      <c r="C25" s="53" t="s">
        <v>33</v>
      </c>
      <c r="D25" s="54" t="s">
        <v>37</v>
      </c>
      <c r="E25" s="54" t="s">
        <v>94</v>
      </c>
      <c r="F25" s="54">
        <v>1</v>
      </c>
      <c r="G25" s="54">
        <v>3188.5382677734437</v>
      </c>
      <c r="H25" s="54">
        <f t="shared" si="0"/>
        <v>3188.5382677734437</v>
      </c>
      <c r="I25" s="54" t="s">
        <v>103</v>
      </c>
      <c r="J25" s="54">
        <f>_xlfn.XLOOKUP(I25,INDICADORES!C$8:C$12,INDICADORES!D$8:D$12,"Escoja un Tipo de Moneda",0,1)</f>
        <v>940.87</v>
      </c>
      <c r="K25" s="38">
        <f t="shared" si="1"/>
        <v>3000000</v>
      </c>
      <c r="L25" s="44"/>
      <c r="M25" s="56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5.75" customHeight="1" thickBot="1" x14ac:dyDescent="0.35">
      <c r="A26" s="12"/>
      <c r="B26" s="26"/>
      <c r="C26" s="57"/>
      <c r="D26" s="57"/>
      <c r="E26" s="57"/>
      <c r="F26" s="57"/>
      <c r="G26" s="57"/>
      <c r="H26" s="57"/>
      <c r="I26" s="57"/>
      <c r="J26" s="57"/>
      <c r="K26" s="58"/>
      <c r="L26" s="44"/>
      <c r="M26" s="55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5.75" customHeight="1" thickBot="1" x14ac:dyDescent="0.35">
      <c r="A27" s="12"/>
      <c r="B27" s="26"/>
      <c r="C27" s="252" t="s">
        <v>38</v>
      </c>
      <c r="D27" s="253"/>
      <c r="E27" s="253"/>
      <c r="F27" s="253"/>
      <c r="G27" s="254"/>
      <c r="H27" s="254"/>
      <c r="I27" s="254"/>
      <c r="J27" s="254"/>
      <c r="K27" s="59">
        <f>SUM(K14:K25)</f>
        <v>43900000</v>
      </c>
      <c r="L27" s="44"/>
      <c r="M27" s="5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5.75" customHeight="1" thickBot="1" x14ac:dyDescent="0.35">
      <c r="A28" s="12"/>
      <c r="B28" s="26"/>
      <c r="C28" s="255" t="s">
        <v>32</v>
      </c>
      <c r="D28" s="256"/>
      <c r="E28" s="256"/>
      <c r="F28" s="256"/>
      <c r="G28" s="257"/>
      <c r="H28" s="257"/>
      <c r="I28" s="257"/>
      <c r="J28" s="257"/>
      <c r="K28" s="60">
        <f>K27*19%</f>
        <v>8341000</v>
      </c>
      <c r="L28" s="44"/>
      <c r="M28" s="55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5.75" customHeight="1" thickBot="1" x14ac:dyDescent="0.35">
      <c r="A29" s="12"/>
      <c r="B29" s="26"/>
      <c r="C29" s="255" t="s">
        <v>90</v>
      </c>
      <c r="D29" s="256"/>
      <c r="E29" s="256"/>
      <c r="F29" s="256"/>
      <c r="G29" s="257"/>
      <c r="H29" s="257"/>
      <c r="I29" s="257"/>
      <c r="J29" s="257"/>
      <c r="K29" s="60">
        <f>SUM(K14:K20)</f>
        <v>32900000</v>
      </c>
      <c r="L29" s="44"/>
      <c r="M29" s="55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5.75" customHeight="1" thickBot="1" x14ac:dyDescent="0.35">
      <c r="A30" s="12"/>
      <c r="B30" s="26"/>
      <c r="C30" s="255" t="s">
        <v>91</v>
      </c>
      <c r="D30" s="256"/>
      <c r="E30" s="256"/>
      <c r="F30" s="256"/>
      <c r="G30" s="257"/>
      <c r="H30" s="257"/>
      <c r="I30" s="257"/>
      <c r="J30" s="257"/>
      <c r="K30" s="60">
        <f>(K21+K22)</f>
        <v>2000000</v>
      </c>
      <c r="L30" s="44"/>
      <c r="M30" s="55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5.75" customHeight="1" thickBot="1" x14ac:dyDescent="0.35">
      <c r="A31" s="12"/>
      <c r="B31" s="26"/>
      <c r="C31" s="255" t="s">
        <v>92</v>
      </c>
      <c r="D31" s="256"/>
      <c r="E31" s="256"/>
      <c r="F31" s="256"/>
      <c r="G31" s="257"/>
      <c r="H31" s="257"/>
      <c r="I31" s="257"/>
      <c r="J31" s="257"/>
      <c r="K31" s="61">
        <f>SUM(K23:K25)</f>
        <v>9000000</v>
      </c>
      <c r="L31" s="44"/>
      <c r="M31" s="55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5.75" customHeight="1" thickBot="1" x14ac:dyDescent="0.35">
      <c r="A32" s="12"/>
      <c r="B32" s="62"/>
      <c r="C32" s="258" t="s">
        <v>28</v>
      </c>
      <c r="D32" s="259"/>
      <c r="E32" s="259"/>
      <c r="F32" s="259"/>
      <c r="G32" s="260"/>
      <c r="H32" s="260"/>
      <c r="I32" s="260"/>
      <c r="J32" s="260"/>
      <c r="K32" s="63">
        <f>K27+K28</f>
        <v>52241000</v>
      </c>
      <c r="L32" s="44"/>
      <c r="M32" s="56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5.75" customHeight="1" thickBot="1" x14ac:dyDescent="0.35">
      <c r="A33" s="12"/>
      <c r="B33" s="17"/>
      <c r="C33" s="64"/>
      <c r="D33" s="64"/>
      <c r="E33" s="64"/>
      <c r="F33" s="64"/>
      <c r="G33" s="64"/>
      <c r="H33" s="64"/>
      <c r="I33" s="64"/>
      <c r="J33" s="64"/>
      <c r="K33" s="64"/>
      <c r="L33" s="20"/>
      <c r="M33" s="16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5.75" customHeight="1" thickBot="1" x14ac:dyDescent="0.35">
      <c r="A34" s="65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16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5.75" customHeight="1" thickBot="1" x14ac:dyDescent="0.35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1:28" ht="15.75" customHeight="1" x14ac:dyDescent="0.3">
      <c r="A36" s="11"/>
      <c r="B36" s="11"/>
      <c r="C36" s="72" t="s">
        <v>121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15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ht="15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ht="15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5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ht="15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ht="15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5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15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ht="15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5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5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5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5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5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5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5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5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5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5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5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5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5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5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5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5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5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5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5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5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5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5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5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5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5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5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5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5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5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5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5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5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5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5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5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5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5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ht="15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ht="15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ht="15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5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5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5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5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5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5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5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5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5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5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5.7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ht="15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ht="15.7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ht="15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ht="15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ht="15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ht="15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ht="15.7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ht="15.7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ht="15.75" customHeight="1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ht="15.75" customHeight="1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ht="15.75" customHeight="1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ht="15.75" customHeight="1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ht="15.75" customHeight="1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ht="15.75" customHeight="1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ht="15.75" customHeight="1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ht="15.75" customHeight="1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ht="15.75" customHeight="1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ht="15.75" customHeight="1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ht="15.75" customHeight="1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ht="15.75" customHeight="1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ht="15.75" customHeight="1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ht="15.75" customHeight="1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ht="15.75" customHeight="1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ht="15.75" customHeight="1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ht="15.75" customHeight="1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ht="15.75" customHeight="1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ht="15.75" customHeight="1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ht="15.75" customHeight="1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ht="15.75" customHeight="1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ht="15.75" customHeight="1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ht="15.75" customHeight="1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ht="15.75" customHeight="1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ht="15.75" customHeight="1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ht="15.75" customHeight="1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ht="15.75" customHeight="1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ht="15.75" customHeight="1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ht="15.75" customHeight="1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ht="15.75" customHeight="1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ht="15.75" customHeight="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ht="15.75" customHeight="1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ht="15.75" customHeight="1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ht="15.75" customHeight="1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ht="15.75" customHeight="1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ht="15.75" customHeight="1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ht="15.75" customHeight="1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ht="15.75" customHeight="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ht="15.75" customHeight="1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ht="15.75" customHeight="1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ht="15.75" customHeight="1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ht="15.75" customHeight="1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ht="15.75" customHeight="1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ht="15.75" customHeight="1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ht="15.75" customHeight="1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ht="15.75" customHeight="1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ht="15.75" customHeight="1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ht="15.75" customHeight="1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ht="15.75" customHeight="1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ht="15.75" customHeight="1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ht="15.75" customHeight="1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ht="15.75" customHeight="1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ht="15.75" customHeight="1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ht="15.75" customHeight="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ht="15.75" customHeight="1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ht="15.75" customHeight="1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ht="15.75" customHeight="1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ht="15.75" customHeight="1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ht="15.75" customHeight="1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ht="15.75" customHeight="1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ht="15.75" customHeight="1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ht="15.75" customHeight="1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ht="15.75" customHeight="1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ht="15.75" customHeight="1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ht="15.75" customHeight="1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ht="15.75" customHeight="1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ht="15.75" customHeight="1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ht="15.75" customHeight="1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ht="15.75" customHeight="1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ht="15.75" customHeight="1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ht="15.75" customHeight="1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ht="15.75" customHeight="1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ht="15.75" customHeight="1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ht="15.75" customHeight="1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ht="15.75" customHeight="1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ht="15.75" customHeight="1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ht="15.75" customHeight="1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ht="15.75" customHeight="1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ht="15.75" customHeight="1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ht="15.75" customHeight="1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ht="15.75" customHeight="1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ht="15.75" customHeight="1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ht="15.75" customHeight="1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ht="15.75" customHeight="1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ht="15.75" customHeight="1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ht="15.75" customHeight="1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ht="15.75" customHeight="1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ht="15.75" customHeigh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ht="15.75" customHeight="1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ht="15.75" customHeight="1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ht="15.75" customHeight="1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ht="15.75" customHeight="1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ht="15.75" customHeight="1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ht="15.75" customHeight="1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ht="15.75" customHeight="1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ht="15.75" customHeight="1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ht="15.75" customHeight="1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ht="15.75" customHeight="1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ht="15.75" customHeight="1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ht="15.75" customHeight="1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ht="15.75" customHeight="1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ht="15.75" customHeight="1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ht="15.75" customHeight="1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ht="15.75" customHeight="1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ht="15.75" customHeight="1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28" ht="15.75" customHeight="1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1:28" ht="15.75" customHeight="1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1:28" ht="15.75" customHeight="1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ht="15.75" customHeight="1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ht="15.75" customHeight="1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ht="15.75" customHeight="1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ht="15.75" customHeight="1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ht="15.75" customHeight="1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ht="15.75" customHeight="1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ht="15.75" customHeight="1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ht="15.75" customHeight="1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ht="15.75" customHeight="1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ht="15.75" customHeight="1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ht="15.75" customHeight="1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ht="15.75" customHeight="1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ht="15.75" customHeight="1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ht="15.75" customHeight="1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ht="15.75" customHeight="1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ht="15.75" customHeight="1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ht="15.75" customHeight="1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ht="15.75" customHeight="1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ht="15.75" customHeight="1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ht="15.75" customHeight="1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ht="15.75" customHeight="1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ht="15.75" customHeight="1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ht="15.75" customHeight="1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ht="15.75" customHeight="1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ht="15.75" customHeight="1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ht="15.75" customHeight="1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ht="15.75" customHeight="1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ht="15.75" customHeight="1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ht="15.75" customHeight="1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ht="15.75" customHeight="1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ht="15.75" customHeight="1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ht="15.75" customHeight="1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ht="15.75" customHeight="1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ht="15.75" customHeight="1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ht="15.75" customHeight="1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ht="15.75" customHeight="1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ht="15.75" customHeight="1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ht="15.75" customHeight="1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ht="15.75" customHeight="1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ht="15.75" customHeight="1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ht="15.75" customHeight="1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ht="15.75" customHeight="1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ht="15.75" customHeight="1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ht="15.75" customHeight="1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ht="15.75" customHeight="1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ht="15.75" customHeight="1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ht="15.75" customHeight="1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ht="15.75" customHeight="1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ht="15.75" customHeight="1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ht="15.75" customHeight="1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ht="15.75" customHeight="1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1:28" ht="15.75" customHeight="1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1:28" ht="15.75" customHeight="1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1:28" ht="15.75" customHeight="1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1:28" ht="15.75" customHeight="1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ht="15.75" customHeight="1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ht="15.75" customHeight="1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ht="15.75" customHeight="1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ht="15.75" customHeight="1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ht="15.75" customHeight="1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1:28" ht="15.75" customHeight="1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1:28" ht="15.75" customHeight="1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1:28" ht="15.75" customHeight="1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1:28" ht="15.75" customHeight="1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8" ht="15.75" customHeight="1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1:28" ht="15.75" customHeight="1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1:28" ht="15.75" customHeight="1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1:28" ht="15.75" customHeight="1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1:28" ht="15.75" customHeight="1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1:28" ht="15.75" customHeight="1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1:28" ht="15.75" customHeight="1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28" ht="15.75" customHeight="1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1:28" ht="15.75" customHeight="1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1:28" ht="15.75" customHeight="1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1:28" ht="15.75" customHeight="1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1:28" ht="15.75" customHeight="1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ht="15.75" customHeight="1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ht="15.75" customHeight="1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ht="15.75" customHeight="1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ht="15.75" customHeight="1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ht="15.75" customHeight="1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ht="15.75" customHeight="1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ht="15.75" customHeight="1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ht="15.75" customHeight="1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ht="15.75" customHeight="1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ht="15.75" customHeight="1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ht="15.75" customHeight="1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ht="15.75" customHeight="1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1:28" ht="15.75" customHeight="1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1:28" ht="15.75" customHeight="1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1:28" ht="15.75" customHeight="1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1:28" ht="15.75" customHeight="1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ht="15.75" customHeight="1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ht="15.75" customHeight="1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ht="15.75" customHeight="1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ht="15.75" customHeight="1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1:28" ht="15.75" customHeight="1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1:28" ht="15.75" customHeight="1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1:28" ht="15.75" customHeight="1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1:28" ht="15.75" customHeight="1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ht="15.75" customHeight="1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ht="15.75" customHeight="1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ht="15.75" customHeight="1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ht="15.75" customHeight="1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ht="15.75" customHeight="1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1:28" ht="15.75" customHeight="1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1:28" ht="15.75" customHeight="1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1:28" ht="15.75" customHeight="1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1:28" ht="15.75" customHeight="1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ht="15.75" customHeight="1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ht="15.75" customHeight="1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ht="15.75" customHeight="1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1:28" ht="15.75" customHeight="1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1:28" ht="15.75" customHeight="1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1:28" ht="15.75" customHeight="1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1:28" ht="15.75" customHeight="1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ht="15.75" customHeight="1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ht="15.75" customHeight="1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ht="15.75" customHeight="1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8" ht="15.75" customHeight="1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1:28" ht="15.75" customHeight="1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1:28" ht="15.75" customHeight="1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1:28" ht="15.75" customHeight="1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1:28" ht="15.75" customHeight="1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8" ht="15.75" customHeight="1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1:28" ht="15.75" customHeight="1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1:28" ht="15.75" customHeight="1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1:28" ht="15.75" customHeight="1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1:28" ht="15.75" customHeight="1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1:28" ht="15.75" customHeight="1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1:28" ht="15.75" customHeight="1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1:28" ht="15.75" customHeight="1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1:28" ht="15.75" customHeight="1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1:28" ht="15.75" customHeight="1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1:28" ht="15.75" customHeight="1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1:28" ht="15.75" customHeight="1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1:28" ht="15.75" customHeight="1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ht="15.75" customHeight="1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ht="15.75" customHeight="1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1:28" ht="15.75" customHeight="1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1:28" ht="15.75" customHeight="1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1:28" ht="15.75" customHeight="1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1:28" ht="15.75" customHeight="1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1:28" ht="15.75" customHeight="1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8" ht="15.75" customHeight="1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1:28" ht="15.75" customHeight="1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1:28" ht="15.75" customHeight="1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1:28" ht="15.75" customHeight="1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1:28" ht="15.75" customHeight="1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1:28" ht="15.75" customHeight="1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1:28" ht="15.75" customHeight="1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1:28" ht="15.75" customHeight="1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1:28" ht="15.75" customHeight="1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1:28" ht="15.75" customHeight="1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1:28" ht="15.75" customHeight="1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1:28" ht="15.75" customHeight="1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1:28" ht="15.75" customHeight="1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8" ht="15.75" customHeight="1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1:28" ht="15.75" customHeight="1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1:28" ht="15.75" customHeight="1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1:28" ht="15.75" customHeight="1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1:28" ht="15.75" customHeigh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1:28" ht="15.75" customHeigh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1:28" ht="15.75" customHeigh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1:28" ht="15.75" customHeigh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ht="15.75" customHeigh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1:28" ht="15.75" customHeight="1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1:28" ht="15.75" customHeight="1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1:28" ht="15.75" customHeight="1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1:28" ht="15.75" customHeight="1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1:28" ht="15.75" customHeight="1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1:28" ht="15.75" customHeight="1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1:28" ht="15.75" customHeight="1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1:28" ht="15.75" customHeight="1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1:28" ht="15.75" customHeight="1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1:28" ht="15.75" customHeight="1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1:28" ht="15.75" customHeight="1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1:28" ht="15.75" customHeigh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1:28" ht="15.75" customHeight="1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1:28" ht="15.75" customHeight="1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1:28" ht="15.75" customHeight="1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1:28" ht="15.75" customHeight="1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1:28" ht="15.75" customHeight="1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1:28" ht="15.75" customHeight="1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1:28" ht="15.75" customHeight="1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1:28" ht="15.75" customHeight="1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1:28" ht="15.75" customHeight="1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1:28" ht="15.75" customHeight="1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1:28" ht="15.75" customHeight="1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1:28" ht="15.75" customHeight="1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1:28" ht="15.75" customHeight="1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1:28" ht="15.75" customHeight="1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1:28" ht="15.75" customHeight="1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1:28" ht="15.75" customHeight="1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1:28" ht="15.75" customHeight="1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1:28" ht="15.75" customHeight="1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1:28" ht="15.75" customHeight="1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1:28" ht="15.75" customHeight="1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1:28" ht="15.75" customHeight="1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1:28" ht="15.75" customHeight="1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1:28" ht="15.75" customHeight="1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1:28" ht="15.75" customHeight="1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1:28" ht="15.75" customHeight="1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1:28" ht="15.75" customHeight="1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1:28" ht="15.75" customHeight="1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1:28" ht="15.75" customHeight="1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1:28" ht="15.75" customHeight="1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1:28" ht="15.75" customHeight="1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1:28" ht="15.75" customHeight="1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1:28" ht="15.75" customHeight="1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1:28" ht="15.75" customHeight="1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28" ht="15.75" customHeight="1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1:28" ht="15.75" customHeight="1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1:28" ht="15.75" customHeight="1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1:28" ht="15.75" customHeight="1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1:28" ht="15.75" customHeight="1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1:28" ht="15.75" customHeight="1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1:28" ht="15.75" customHeight="1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1:28" ht="15.75" customHeight="1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1:28" ht="15.75" customHeight="1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1:28" ht="15.75" customHeight="1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1:28" ht="15.75" customHeight="1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1:28" ht="15.75" customHeight="1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1:28" ht="15.75" customHeight="1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1:28" ht="15.75" customHeight="1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1:28" ht="15.75" customHeight="1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1:28" ht="15.75" customHeight="1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1:28" ht="15.75" customHeight="1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1:28" ht="15.75" customHeight="1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1:28" ht="15.75" customHeight="1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1:28" ht="15.75" customHeight="1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1:28" ht="15.75" customHeight="1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1:28" ht="15.75" customHeight="1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1:28" ht="15.75" customHeight="1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1:28" ht="15.75" customHeight="1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1:28" ht="15.75" customHeight="1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1:28" ht="15.75" customHeight="1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1:28" ht="15.75" customHeight="1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1:28" ht="15.75" customHeight="1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spans="1:28" ht="15.75" customHeight="1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spans="1:28" ht="15.75" customHeight="1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1:28" ht="15.75" customHeight="1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1:28" ht="15.75" customHeight="1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1:28" ht="15.75" customHeight="1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spans="1:28" ht="15.75" customHeight="1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spans="1:28" ht="15.75" customHeight="1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1:28" ht="15.75" customHeight="1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spans="1:28" ht="15.75" customHeight="1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spans="1:28" ht="15.75" customHeight="1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1:28" ht="15.75" customHeight="1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1:28" ht="15.75" customHeight="1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1:28" ht="15.75" customHeight="1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1:28" ht="15.75" customHeight="1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1:28" ht="15.75" customHeight="1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1:28" ht="15.75" customHeight="1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1:28" ht="15.75" customHeight="1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1:28" ht="15.75" customHeight="1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spans="1:28" ht="15.75" customHeight="1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spans="1:28" ht="15.75" customHeight="1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1:28" ht="15.75" customHeight="1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1:28" ht="15.75" customHeight="1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spans="1:28" ht="15.75" customHeight="1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spans="1:28" ht="15.75" customHeight="1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1:28" ht="15.75" customHeight="1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spans="1:28" ht="15.75" customHeight="1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spans="1:28" ht="15.75" customHeight="1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spans="1:28" ht="15.75" customHeight="1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spans="1:28" ht="15.75" customHeight="1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spans="1:28" ht="15.75" customHeight="1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spans="1:28" ht="15.75" customHeight="1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spans="1:28" ht="15.75" customHeight="1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1:28" ht="15.75" customHeight="1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spans="1:28" ht="15.75" customHeight="1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spans="1:28" ht="15.75" customHeight="1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spans="1:28" ht="15.75" customHeight="1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spans="1:28" ht="15.75" customHeight="1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spans="1:28" ht="15.75" customHeight="1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spans="1:28" ht="15.75" customHeight="1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spans="1:28" ht="15.75" customHeight="1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spans="1:28" ht="15.75" customHeight="1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spans="1:28" ht="15.75" customHeight="1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spans="1:28" ht="15.75" customHeight="1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spans="1:28" ht="15.75" customHeight="1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spans="1:28" ht="15.75" customHeight="1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spans="1:28" ht="15.75" customHeight="1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spans="1:28" ht="15.75" customHeight="1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spans="1:28" ht="15.75" customHeight="1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spans="1:28" ht="15.75" customHeight="1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spans="1:28" ht="15.75" customHeight="1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spans="1:28" ht="15.75" customHeight="1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spans="1:28" ht="15.75" customHeight="1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spans="1:28" ht="15.75" customHeight="1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spans="1:28" ht="15.75" customHeight="1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spans="1:28" ht="15.75" customHeight="1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spans="1:28" ht="15.75" customHeight="1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spans="1:28" ht="15.75" customHeight="1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spans="1:28" ht="15.75" customHeight="1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spans="1:28" ht="15.75" customHeight="1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spans="1:28" ht="15.75" customHeight="1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spans="1:28" ht="15.75" customHeight="1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spans="1:28" ht="15.75" customHeight="1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spans="1:28" ht="15.75" customHeight="1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spans="1:28" ht="15.75" customHeight="1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spans="1:28" ht="15.75" customHeight="1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spans="1:28" ht="15.75" customHeight="1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spans="1:28" ht="15.75" customHeight="1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spans="1:28" ht="15.75" customHeight="1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spans="1:28" ht="15.75" customHeight="1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spans="1:28" ht="15.75" customHeight="1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1:28" ht="15.75" customHeight="1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spans="1:28" ht="15.75" customHeight="1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spans="1:28" ht="15.75" customHeight="1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spans="1:28" ht="15.75" customHeight="1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spans="1:28" ht="15.75" customHeight="1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spans="1:28" ht="15.75" customHeight="1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spans="1:28" ht="15.75" customHeight="1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spans="1:28" ht="15.75" customHeight="1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spans="1:28" ht="15.75" customHeight="1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spans="1:28" ht="15.75" customHeight="1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spans="1:28" ht="15.75" customHeight="1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spans="1:28" ht="15.75" customHeight="1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spans="1:28" ht="15.75" customHeight="1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spans="1:28" ht="15.75" customHeight="1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spans="1:28" ht="15.75" customHeight="1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spans="1:28" ht="15.75" customHeight="1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spans="1:28" ht="15.75" customHeight="1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spans="1:28" ht="15.75" customHeight="1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spans="1:28" ht="15.75" customHeight="1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spans="1:28" ht="15.75" customHeight="1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spans="1:28" ht="15.75" customHeight="1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spans="1:28" ht="15.75" customHeight="1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spans="1:28" ht="15.75" customHeight="1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spans="1:28" ht="15.75" customHeight="1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spans="1:28" ht="15.75" customHeight="1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spans="1:28" ht="15.75" customHeight="1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spans="1:28" ht="15.75" customHeight="1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spans="1:28" ht="15.75" customHeight="1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spans="1:28" ht="15.75" customHeight="1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spans="1:28" ht="15.75" customHeight="1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spans="1:28" ht="15.75" customHeight="1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spans="1:28" ht="15.75" customHeight="1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spans="1:28" ht="15.75" customHeight="1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spans="1:28" ht="15.75" customHeight="1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spans="1:28" ht="15.75" customHeight="1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spans="1:28" ht="15.75" customHeight="1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spans="1:28" ht="15.75" customHeight="1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spans="1:28" ht="15.75" customHeight="1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spans="1:28" ht="15.75" customHeight="1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spans="1:28" ht="15.75" customHeight="1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spans="1:28" ht="15.75" customHeight="1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spans="1:28" ht="15.75" customHeight="1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spans="1:28" ht="15.75" customHeight="1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spans="1:28" ht="15.75" customHeight="1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spans="1:28" ht="15.75" customHeight="1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spans="1:28" ht="15.75" customHeight="1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spans="1:28" ht="15.75" customHeight="1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spans="1:28" ht="15.75" customHeight="1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spans="1:28" ht="15.75" customHeight="1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spans="1:28" ht="15.75" customHeight="1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spans="1:28" ht="15.75" customHeight="1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spans="1:28" ht="15.75" customHeight="1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spans="1:28" ht="15.75" customHeight="1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spans="1:28" ht="15.75" customHeight="1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spans="1:28" ht="15.75" customHeight="1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spans="1:28" ht="15.75" customHeight="1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spans="1:28" ht="15.75" customHeight="1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spans="1:28" ht="15.75" customHeight="1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spans="1:28" ht="15.75" customHeight="1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spans="1:28" ht="15.75" customHeight="1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spans="1:28" ht="15.75" customHeight="1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spans="1:28" ht="15.75" customHeight="1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spans="1:28" ht="15.75" customHeight="1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spans="1:28" ht="15.75" customHeight="1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spans="1:28" ht="15.75" customHeight="1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spans="1:28" ht="15.75" customHeight="1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spans="1:28" ht="15.75" customHeight="1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spans="1:28" ht="15.75" customHeight="1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spans="1:28" ht="15.75" customHeight="1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spans="1:28" ht="15.75" customHeight="1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1:28" ht="15.75" customHeight="1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spans="1:28" ht="15.75" customHeight="1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spans="1:28" ht="15.75" customHeight="1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spans="1:28" ht="15.75" customHeight="1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spans="1:28" ht="15.75" customHeight="1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spans="1:28" ht="15.75" customHeight="1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spans="1:28" ht="15.75" customHeight="1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spans="1:28" ht="15.75" customHeight="1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spans="1:28" ht="15.75" customHeight="1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spans="1:28" ht="15.75" customHeight="1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spans="1:28" ht="15.75" customHeight="1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spans="1:28" ht="15.75" customHeight="1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spans="1:28" ht="15.75" customHeight="1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spans="1:28" ht="15.75" customHeight="1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spans="1:28" ht="15.75" customHeight="1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spans="1:28" ht="15.75" customHeight="1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spans="1:28" ht="15.75" customHeight="1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spans="1:28" ht="15.75" customHeight="1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spans="1:28" ht="15.75" customHeight="1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spans="1:28" ht="15.75" customHeight="1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spans="1:28" ht="15.75" customHeight="1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spans="1:28" ht="15.75" customHeight="1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spans="1:28" ht="15.75" customHeight="1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spans="1:28" ht="15.75" customHeight="1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spans="1:28" ht="15.75" customHeight="1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spans="1:28" ht="15.75" customHeight="1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spans="1:28" ht="15.75" customHeight="1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spans="1:28" ht="15.75" customHeight="1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spans="1:28" ht="15.75" customHeight="1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spans="1:28" ht="15.75" customHeight="1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spans="1:28" ht="15.75" customHeight="1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spans="1:28" ht="15.75" customHeight="1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spans="1:28" ht="15.75" customHeight="1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spans="1:28" ht="15.75" customHeight="1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spans="1:28" ht="15.75" customHeight="1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spans="1:28" ht="15.75" customHeight="1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spans="1:28" ht="15.75" customHeight="1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spans="1:28" ht="15.75" customHeight="1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spans="1:28" ht="15.75" customHeight="1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spans="1:28" ht="15.75" customHeight="1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spans="1:28" ht="15.75" customHeight="1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spans="1:28" ht="15.75" customHeight="1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spans="1:28" ht="15.75" customHeight="1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spans="1:28" ht="15.75" customHeight="1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spans="1:28" ht="15.75" customHeight="1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spans="1:28" ht="15.75" customHeight="1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spans="1:28" ht="15.75" customHeight="1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spans="1:28" ht="15.75" customHeight="1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spans="1:28" ht="15.75" customHeight="1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spans="1:28" ht="15.75" customHeight="1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spans="1:28" ht="15.75" customHeight="1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spans="1:28" ht="15.75" customHeight="1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spans="1:28" ht="15.75" customHeight="1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spans="1:28" ht="15.75" customHeight="1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spans="1:28" ht="15.75" customHeight="1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spans="1:28" ht="15.75" customHeight="1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spans="1:28" ht="15.75" customHeight="1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spans="1:28" ht="15.75" customHeight="1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spans="1:28" ht="15.75" customHeight="1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spans="1:28" ht="15.75" customHeight="1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spans="1:28" ht="15.75" customHeight="1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spans="1:28" ht="15.75" customHeight="1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spans="1:28" ht="15.75" customHeight="1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spans="1:28" ht="15.75" customHeight="1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spans="1:28" ht="15.75" customHeight="1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spans="1:28" ht="15.75" customHeight="1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spans="1:28" ht="15.75" customHeight="1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spans="1:28" ht="15.75" customHeight="1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spans="1:28" ht="15.75" customHeight="1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spans="1:28" ht="15.75" customHeight="1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spans="1:28" ht="15.75" customHeight="1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spans="1:28" ht="15.75" customHeight="1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spans="1:28" ht="15.75" customHeight="1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spans="1:28" ht="15.75" customHeight="1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spans="1:28" ht="15.75" customHeight="1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spans="1:28" ht="15.75" customHeight="1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spans="1:28" ht="15.75" customHeight="1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spans="1:28" ht="15.75" customHeight="1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spans="1:28" ht="15.75" customHeight="1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spans="1:28" ht="15.75" customHeight="1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spans="1:28" ht="15.75" customHeight="1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spans="1:28" ht="15.75" customHeight="1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spans="1:28" ht="15.75" customHeight="1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spans="1:28" ht="15.75" customHeight="1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spans="1:28" ht="15.75" customHeight="1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spans="1:28" ht="15.75" customHeight="1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spans="1:28" ht="15.75" customHeight="1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spans="1:28" ht="15.75" customHeight="1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spans="1:28" ht="15.75" customHeight="1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spans="1:28" ht="15.75" customHeight="1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spans="1:28" ht="15.75" customHeight="1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spans="1:28" ht="15.75" customHeight="1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spans="1:28" ht="15.75" customHeight="1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spans="1:28" ht="15.75" customHeight="1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spans="1:28" ht="15.75" customHeight="1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spans="1:28" ht="15.75" customHeight="1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spans="1:28" ht="15.75" customHeight="1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spans="1:28" ht="15.75" customHeight="1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spans="1:28" ht="15.75" customHeight="1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spans="1:28" ht="15.7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spans="1:28" ht="15.75" customHeight="1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spans="1:28" ht="15.75" customHeight="1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spans="1:28" ht="15.75" customHeight="1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spans="1:28" ht="15.75" customHeight="1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spans="1:28" ht="15.75" customHeight="1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spans="1:28" ht="15.75" customHeight="1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spans="1:28" ht="15.75" customHeight="1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spans="1:28" ht="15.75" customHeight="1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spans="1:28" ht="15.75" customHeight="1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spans="1:28" ht="15.75" customHeight="1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spans="1:28" ht="15.75" customHeight="1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spans="1:28" ht="15.75" customHeight="1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spans="1:28" ht="15.75" customHeight="1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spans="1:28" ht="15.75" customHeight="1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spans="1:28" ht="15.75" customHeight="1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spans="1:28" ht="15.75" customHeight="1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spans="1:28" ht="15.75" customHeight="1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spans="1:28" ht="15.75" customHeight="1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spans="1:28" ht="15.75" customHeight="1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spans="1:28" ht="15.75" customHeight="1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spans="1:28" ht="15.75" customHeight="1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spans="1:28" ht="15.75" customHeight="1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spans="1:28" ht="15.75" customHeight="1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spans="1:28" ht="15.75" customHeight="1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spans="1:28" ht="15.75" customHeight="1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spans="1:28" ht="15.75" customHeight="1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spans="1:28" ht="15.75" customHeight="1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spans="1:28" ht="15.75" customHeight="1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spans="1:28" ht="15.75" customHeight="1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spans="1:28" ht="15.75" customHeight="1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spans="1:28" ht="15.75" customHeight="1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spans="1:28" ht="15.75" customHeight="1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spans="1:28" ht="15.75" customHeight="1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spans="1:28" ht="15.75" customHeight="1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spans="1:28" ht="15.75" customHeight="1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spans="1:28" ht="15.75" customHeight="1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spans="1:28" ht="15.75" customHeight="1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spans="1:28" ht="15.75" customHeight="1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spans="1:28" ht="15.75" customHeight="1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spans="1:28" ht="15.75" customHeight="1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spans="1:28" ht="15.75" customHeight="1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spans="1:28" ht="15.75" customHeight="1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spans="1:28" ht="15.75" customHeight="1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spans="1:28" ht="15.75" customHeight="1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spans="1:28" ht="15.75" customHeight="1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spans="1:28" ht="15.75" customHeight="1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spans="1:28" ht="15.75" customHeight="1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spans="1:28" ht="15.75" customHeight="1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spans="1:28" ht="15.75" customHeight="1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spans="1:28" ht="15.75" customHeight="1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spans="1:28" ht="15.75" customHeight="1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spans="1:28" ht="15.75" customHeight="1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spans="1:28" ht="15.75" customHeight="1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spans="1:28" ht="15.75" customHeight="1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spans="1:28" ht="15.75" customHeight="1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spans="1:28" ht="15.75" customHeight="1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spans="1:28" ht="15.75" customHeight="1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spans="1:28" ht="15.75" customHeight="1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spans="1:28" ht="15.75" customHeight="1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spans="1:28" ht="15.75" customHeight="1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1:28" ht="15.75" customHeight="1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spans="1:28" ht="15.75" customHeight="1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spans="1:28" ht="15.75" customHeight="1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spans="1:28" ht="15.75" customHeight="1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spans="1:28" ht="15.75" customHeight="1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spans="1:28" ht="15.75" customHeight="1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spans="1:28" ht="15.75" customHeight="1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spans="1:28" ht="15.75" customHeight="1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spans="1:28" ht="15.75" customHeight="1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spans="1:28" ht="15.75" customHeight="1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spans="1:28" ht="15.75" customHeight="1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spans="1:28" ht="15.75" customHeight="1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spans="1:28" ht="15.75" customHeight="1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spans="1:28" ht="15.75" customHeight="1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spans="1:28" ht="15.75" customHeight="1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spans="1:28" ht="15.75" customHeight="1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spans="1:28" ht="15.75" customHeight="1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spans="1:28" ht="15.75" customHeight="1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spans="1:28" ht="15.75" customHeight="1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spans="1:28" ht="15.75" customHeight="1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spans="1:28" ht="15.75" customHeight="1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spans="1:28" ht="15.75" customHeight="1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spans="1:28" ht="15.75" customHeight="1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spans="1:28" ht="15.75" customHeight="1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spans="1:28" ht="15.75" customHeight="1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spans="1:28" ht="15.75" customHeight="1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spans="1:28" ht="15.75" customHeight="1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spans="1:28" ht="15.75" customHeight="1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spans="1:28" ht="15.75" customHeight="1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spans="1:28" ht="15.75" customHeight="1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spans="1:28" ht="15.75" customHeight="1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spans="1:28" ht="15.75" customHeight="1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spans="1:28" ht="15.75" customHeight="1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spans="1:28" ht="15.75" customHeight="1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spans="1:28" ht="15.75" customHeight="1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spans="1:28" ht="15.75" customHeight="1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spans="1:28" ht="15.75" customHeight="1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spans="1:28" ht="15.75" customHeight="1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spans="1:28" ht="15.75" customHeight="1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spans="1:28" ht="15.75" customHeight="1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spans="1:28" ht="15.75" customHeight="1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spans="1:28" ht="15.75" customHeight="1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spans="1:28" ht="15.75" customHeight="1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spans="1:28" ht="15.75" customHeight="1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spans="1:28" ht="15.75" customHeight="1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spans="1:28" ht="15.75" customHeight="1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spans="1:28" ht="15.75" customHeight="1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spans="1:28" ht="15.75" customHeight="1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spans="1:28" ht="15.75" customHeight="1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spans="1:28" ht="15.75" customHeight="1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spans="1:28" ht="15.75" customHeight="1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spans="1:28" ht="15.75" customHeight="1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spans="1:28" ht="15.75" customHeight="1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spans="1:28" ht="15.75" customHeight="1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spans="1:28" ht="15.75" customHeight="1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spans="1:28" ht="15.75" customHeight="1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spans="1:28" ht="15.75" customHeight="1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spans="1:28" ht="15.75" customHeight="1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spans="1:28" ht="15.75" customHeight="1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spans="1:28" ht="15.75" customHeight="1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spans="1:28" ht="15.75" customHeight="1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spans="1:28" ht="15.75" customHeight="1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spans="1:28" ht="15.75" customHeight="1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spans="1:28" ht="15.75" customHeight="1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spans="1:28" ht="15.75" customHeight="1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spans="1:28" ht="15.75" customHeight="1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spans="1:28" ht="15.75" customHeight="1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spans="1:28" ht="15.75" customHeight="1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spans="1:28" ht="15.75" customHeight="1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spans="1:28" ht="15.75" customHeight="1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spans="1:28" ht="15.75" customHeight="1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spans="1:28" ht="15.75" customHeight="1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spans="1:28" ht="15.75" customHeight="1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spans="1:28" ht="15.75" customHeight="1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spans="1:28" ht="15.75" customHeight="1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spans="1:28" ht="15.75" customHeight="1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spans="1:28" ht="15.75" customHeight="1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spans="1:28" ht="15.75" customHeight="1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spans="1:28" ht="15.75" customHeight="1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spans="1:28" ht="15.75" customHeight="1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spans="1:28" ht="15.75" customHeight="1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spans="1:28" ht="15.75" customHeight="1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spans="1:28" ht="15.75" customHeight="1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spans="1:28" ht="15.75" customHeight="1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spans="1:28" ht="15.75" customHeight="1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spans="1:28" ht="15.75" customHeight="1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spans="1:28" ht="15.75" customHeight="1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spans="1:28" ht="15.75" customHeight="1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spans="1:28" ht="15.75" customHeight="1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spans="1:28" ht="15.75" customHeight="1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spans="1:28" ht="15.75" customHeight="1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spans="1:28" ht="15.75" customHeight="1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spans="1:28" ht="15.75" customHeight="1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spans="1:28" ht="15.75" customHeight="1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spans="1:28" ht="15.75" customHeight="1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spans="1:28" ht="15.75" customHeight="1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spans="1:28" ht="15.75" customHeight="1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spans="1:28" ht="15.75" customHeight="1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spans="1:28" ht="15.75" customHeight="1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spans="1:28" ht="15.75" customHeight="1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spans="1:28" ht="15.75" customHeight="1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spans="1:28" ht="15.75" customHeight="1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spans="1:28" ht="15.75" customHeight="1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spans="1:28" ht="15.75" customHeight="1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spans="1:28" ht="15.75" customHeight="1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spans="1:28" ht="15.75" customHeight="1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spans="1:28" ht="15.75" customHeight="1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spans="1:28" ht="15.75" customHeight="1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spans="1:28" ht="15.75" customHeight="1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spans="1:28" ht="15.75" customHeight="1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spans="1:28" ht="15.75" customHeight="1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spans="1:28" ht="15.75" customHeight="1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spans="1:28" ht="15.75" customHeight="1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spans="1:28" ht="15.75" customHeight="1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spans="1:28" ht="15.75" customHeight="1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spans="1:28" ht="15.75" customHeight="1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spans="1:28" ht="15.75" customHeight="1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spans="1:28" ht="15.75" customHeight="1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spans="1:28" ht="15.75" customHeight="1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spans="1:28" ht="15.75" customHeight="1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spans="1:28" ht="15.75" customHeight="1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spans="1:28" ht="15.75" customHeight="1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spans="1:28" ht="15.75" customHeight="1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spans="1:28" ht="15.75" customHeight="1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spans="1:28" ht="15.75" customHeight="1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spans="1:28" ht="15.75" customHeight="1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spans="1:28" ht="15.75" customHeight="1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spans="1:28" ht="15.75" customHeight="1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spans="1:28" ht="15.75" customHeight="1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spans="1:28" ht="15.75" customHeight="1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spans="1:28" ht="15.75" customHeight="1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spans="1:28" ht="15.75" customHeight="1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spans="1:28" ht="15.75" customHeight="1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spans="1:28" ht="15.75" customHeight="1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spans="1:28" ht="15.75" customHeight="1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spans="1:28" ht="15.75" customHeight="1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spans="1:28" ht="15.75" customHeight="1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spans="1:28" ht="15.75" customHeight="1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spans="1:28" ht="15.75" customHeight="1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spans="1:28" ht="15.75" customHeight="1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spans="1:28" ht="15.75" customHeight="1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spans="1:28" ht="15.75" customHeight="1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spans="1:28" ht="15.75" customHeight="1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spans="1:28" ht="15.75" customHeight="1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spans="1:28" ht="15.75" customHeight="1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spans="1:28" ht="15.75" customHeight="1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spans="1:28" ht="15.75" customHeight="1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spans="1:28" ht="15.75" customHeight="1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spans="1:28" ht="15.75" customHeight="1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spans="1:28" ht="15.75" customHeight="1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spans="1:28" ht="15.75" customHeight="1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spans="1:28" ht="15.75" customHeight="1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spans="1:28" ht="15.75" customHeight="1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spans="1:28" ht="15.75" customHeight="1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spans="1:28" ht="15.75" customHeight="1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spans="1:28" ht="15.75" customHeight="1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spans="1:28" ht="15.75" customHeight="1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spans="1:28" ht="15.75" customHeight="1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spans="1:28" ht="15.75" customHeight="1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spans="1:28" ht="15.75" customHeight="1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spans="1:28" ht="15.75" customHeight="1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spans="1:28" ht="15.75" customHeight="1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spans="1:28" ht="15.75" customHeight="1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spans="1:28" ht="15.75" customHeight="1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spans="1:28" ht="15.75" customHeight="1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spans="1:28" ht="15.75" customHeight="1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spans="1:28" ht="15.75" customHeight="1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spans="1:28" ht="15.75" customHeight="1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spans="1:28" ht="15.75" customHeight="1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spans="1:28" ht="15.75" customHeight="1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spans="1:28" ht="15.75" customHeight="1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spans="1:28" ht="15.75" customHeight="1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spans="1:28" ht="15.75" customHeight="1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spans="1:28" ht="15.75" customHeight="1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spans="1:28" ht="15.75" customHeight="1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spans="1:28" ht="15.75" customHeight="1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spans="1:28" ht="15.75" customHeight="1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spans="1:28" ht="15.75" customHeight="1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spans="1:28" ht="15.75" customHeight="1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spans="1:28" ht="15.75" customHeight="1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spans="1:28" ht="15.75" customHeight="1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spans="1:28" ht="15.75" customHeight="1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spans="1:28" ht="15.75" customHeight="1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spans="1:28" ht="15.75" customHeight="1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spans="1:28" ht="15.75" customHeight="1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spans="1:28" ht="15.75" customHeight="1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spans="1:28" ht="15.75" customHeight="1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spans="1:28" ht="15.75" customHeight="1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spans="1:28" ht="15.75" customHeight="1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spans="1:28" ht="15.75" customHeight="1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spans="1:28" ht="15.75" customHeight="1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spans="1:28" ht="15.75" customHeight="1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spans="1:28" ht="15.75" customHeight="1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spans="1:28" ht="15.75" customHeight="1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spans="1:28" ht="15.75" customHeight="1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spans="1:28" ht="15.75" customHeight="1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spans="1:28" ht="15.75" customHeight="1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spans="1:28" ht="15.75" customHeight="1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spans="1:28" ht="15.75" customHeight="1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spans="1:28" ht="15.75" customHeight="1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spans="1:28" ht="15.75" customHeight="1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spans="1:28" ht="15.75" customHeight="1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spans="1:28" ht="15.75" customHeight="1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spans="1:28" ht="15.75" customHeight="1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spans="1:28" ht="15.75" customHeight="1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spans="1:28" ht="15.75" customHeight="1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spans="1:28" ht="15.75" customHeight="1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spans="1:28" ht="15.75" customHeight="1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spans="1:28" ht="15.75" customHeight="1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spans="1:28" ht="15.75" customHeight="1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spans="1:28" ht="15.75" customHeight="1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spans="1:28" ht="15.75" customHeight="1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spans="1:28" ht="15.75" customHeight="1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spans="1:28" ht="15.75" customHeight="1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spans="1:28" ht="15.75" customHeight="1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spans="1:28" ht="15.75" customHeight="1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spans="1:28" ht="15.75" customHeight="1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spans="1:28" ht="15.75" customHeight="1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spans="1:28" ht="15.75" customHeight="1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spans="1:28" ht="15.75" customHeight="1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spans="1:28" ht="15.75" customHeight="1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spans="1:28" ht="15.75" customHeight="1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spans="1:28" ht="15.75" customHeight="1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spans="1:28" ht="15.75" customHeight="1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spans="1:28" ht="15.75" customHeight="1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spans="1:28" ht="15.75" customHeight="1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spans="1:28" ht="15.75" customHeight="1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spans="1:28" ht="15.75" customHeight="1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spans="1:28" ht="15.75" customHeight="1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spans="1:28" ht="15.75" customHeight="1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spans="1:28" ht="15.75" customHeight="1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spans="1:28" ht="15.75" customHeight="1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 spans="1:28" ht="15.75" customHeight="1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 spans="1:28" ht="15.75" customHeight="1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 spans="1:28" ht="15.75" customHeight="1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 spans="1:28" ht="15.75" customHeight="1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 spans="1:28" ht="15.75" customHeight="1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 spans="1:28" ht="15.75" customHeight="1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 spans="1:28" ht="15.75" customHeight="1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 spans="1:28" ht="15.75" customHeight="1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 spans="1:28" ht="15.75" customHeight="1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  <row r="996" spans="1:28" ht="15.75" customHeight="1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</row>
    <row r="997" spans="1:28" ht="15.75" customHeight="1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</row>
    <row r="998" spans="1:28" ht="15.75" customHeight="1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</row>
    <row r="999" spans="1:28" ht="15.75" customHeight="1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</row>
    <row r="1000" spans="1:28" ht="15.75" customHeight="1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</row>
    <row r="1001" spans="1:28" ht="15.75" customHeight="1" x14ac:dyDescent="0.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</row>
    <row r="1002" spans="1:28" ht="15.75" customHeight="1" x14ac:dyDescent="0.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</row>
  </sheetData>
  <mergeCells count="12">
    <mergeCell ref="C4:K4"/>
    <mergeCell ref="C27:J27"/>
    <mergeCell ref="C28:J28"/>
    <mergeCell ref="C31:J31"/>
    <mergeCell ref="C32:J32"/>
    <mergeCell ref="C30:J30"/>
    <mergeCell ref="C29:J29"/>
    <mergeCell ref="D10:E10"/>
    <mergeCell ref="D11:E11"/>
    <mergeCell ref="C5:K5"/>
    <mergeCell ref="D9:E9"/>
    <mergeCell ref="D8:J8"/>
  </mergeCells>
  <printOptions verticalCentered="1"/>
  <pageMargins left="1" right="1" top="1" bottom="1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34C8FD-A626-4796-BCA2-29809BFB7D66}">
          <x14:formula1>
            <xm:f>INDICADORES!$C$8:$C$12</xm:f>
          </x14:formula1>
          <xm:sqref>I14:I25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outlinePr summaryBelow="0" summaryRight="0"/>
  </sheetPr>
  <dimension ref="A1:AC1010"/>
  <sheetViews>
    <sheetView zoomScaleNormal="100" workbookViewId="0">
      <selection activeCell="C27" sqref="C27"/>
    </sheetView>
  </sheetViews>
  <sheetFormatPr baseColWidth="10" defaultColWidth="11.08203125" defaultRowHeight="15" customHeight="1" x14ac:dyDescent="0.3"/>
  <cols>
    <col min="1" max="2" width="4" style="1" customWidth="1"/>
    <col min="3" max="3" width="41.5" style="1" bestFit="1" customWidth="1"/>
    <col min="4" max="4" width="8.58203125" style="1" customWidth="1"/>
    <col min="5" max="5" width="6.58203125" style="1" customWidth="1"/>
    <col min="6" max="6" width="8.5" style="1" customWidth="1"/>
    <col min="7" max="7" width="6.75" style="1" customWidth="1"/>
    <col min="8" max="12" width="10.75" style="1" bestFit="1" customWidth="1"/>
    <col min="13" max="13" width="4" style="1" customWidth="1"/>
    <col min="14" max="16384" width="11.08203125" style="1"/>
  </cols>
  <sheetData>
    <row r="1" spans="1:29" ht="13.5" thickBot="1" x14ac:dyDescent="0.35">
      <c r="A1" s="8"/>
      <c r="B1" s="9"/>
      <c r="C1" s="72" t="s">
        <v>121</v>
      </c>
      <c r="D1" s="9"/>
      <c r="E1" s="9"/>
      <c r="F1" s="9"/>
      <c r="G1" s="9"/>
      <c r="H1" s="9"/>
      <c r="I1" s="9"/>
      <c r="J1" s="9"/>
      <c r="K1" s="9"/>
      <c r="L1" s="9"/>
      <c r="M1" s="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3.5" thickBot="1" x14ac:dyDescent="0.35">
      <c r="A2" s="12"/>
      <c r="B2" s="238"/>
      <c r="C2" s="241"/>
      <c r="D2" s="242"/>
      <c r="E2" s="242"/>
      <c r="F2" s="242"/>
      <c r="G2" s="242"/>
      <c r="H2" s="242"/>
      <c r="I2" s="242"/>
      <c r="J2" s="242"/>
      <c r="K2" s="242"/>
      <c r="L2" s="242"/>
      <c r="M2" s="243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3.5" thickBot="1" x14ac:dyDescent="0.35">
      <c r="A3" s="12"/>
      <c r="B3" s="73"/>
      <c r="C3" s="74" t="s">
        <v>0</v>
      </c>
      <c r="D3" s="74"/>
      <c r="E3" s="74"/>
      <c r="F3" s="74"/>
      <c r="G3" s="74"/>
      <c r="H3" s="74"/>
      <c r="I3" s="74"/>
      <c r="J3" s="74"/>
      <c r="K3" s="74"/>
      <c r="L3" s="74"/>
      <c r="M3" s="7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3" x14ac:dyDescent="0.3">
      <c r="A4" s="12"/>
      <c r="B4" s="76"/>
      <c r="C4" s="275" t="s">
        <v>2</v>
      </c>
      <c r="D4" s="250"/>
      <c r="E4" s="250"/>
      <c r="F4" s="250"/>
      <c r="G4" s="250"/>
      <c r="H4" s="250"/>
      <c r="I4" s="250"/>
      <c r="J4" s="250"/>
      <c r="K4" s="250"/>
      <c r="L4" s="251"/>
      <c r="M4" s="77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3" x14ac:dyDescent="0.3">
      <c r="A5" s="12"/>
      <c r="B5" s="76"/>
      <c r="C5" s="275" t="s">
        <v>5</v>
      </c>
      <c r="D5" s="250"/>
      <c r="E5" s="250"/>
      <c r="F5" s="250"/>
      <c r="G5" s="250"/>
      <c r="H5" s="250"/>
      <c r="I5" s="250"/>
      <c r="J5" s="250"/>
      <c r="K5" s="250"/>
      <c r="L5" s="251"/>
      <c r="M5" s="7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3.5" thickBot="1" x14ac:dyDescent="0.35">
      <c r="A6" s="12"/>
      <c r="B6" s="76"/>
      <c r="C6" s="8"/>
      <c r="D6" s="8"/>
      <c r="E6" s="8"/>
      <c r="F6" s="8"/>
      <c r="G6" s="8"/>
      <c r="H6" s="8"/>
      <c r="I6" s="8"/>
      <c r="J6" s="8"/>
      <c r="K6" s="8"/>
      <c r="L6" s="8"/>
      <c r="M6" s="77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3.5" thickBot="1" x14ac:dyDescent="0.35">
      <c r="A7" s="78"/>
      <c r="B7" s="17"/>
      <c r="C7" s="21" t="s">
        <v>7</v>
      </c>
      <c r="D7" s="78" t="str">
        <f>'SISTEMA TRANSMISION (INVERS)'!D7</f>
        <v>Indicar Zona de Postulación; [Local Comunitario, Local, Regional]</v>
      </c>
      <c r="E7" s="18"/>
      <c r="F7" s="18"/>
      <c r="G7" s="19"/>
      <c r="H7" s="8"/>
      <c r="I7" s="8"/>
      <c r="J7" s="8"/>
      <c r="K7" s="8"/>
      <c r="L7" s="8"/>
      <c r="M7" s="7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6" customHeight="1" thickBot="1" x14ac:dyDescent="0.35">
      <c r="A8" s="78"/>
      <c r="B8" s="17"/>
      <c r="C8" s="21" t="s">
        <v>9</v>
      </c>
      <c r="D8" s="276" t="str">
        <f>'SISTEMA TRANSMISION (INVERS)'!D8</f>
        <v>Indicar Nombre de empresa</v>
      </c>
      <c r="E8" s="277"/>
      <c r="F8" s="277"/>
      <c r="G8" s="277"/>
      <c r="H8" s="277"/>
      <c r="I8" s="277"/>
      <c r="J8" s="278"/>
      <c r="K8" s="8"/>
      <c r="L8" s="8"/>
      <c r="M8" s="7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3.5" thickBot="1" x14ac:dyDescent="0.35">
      <c r="A9" s="78"/>
      <c r="B9" s="17"/>
      <c r="C9" s="21" t="str">
        <f>'SISTEMA TRANSMISION (INVERS)'!C9</f>
        <v>POTENCIA DE TX</v>
      </c>
      <c r="D9" s="261" t="str">
        <f>'SISTEMA TRANSMISION (INVERS)'!D9</f>
        <v>Indicar Potencia en Watts [W]</v>
      </c>
      <c r="E9" s="250"/>
      <c r="F9" s="250"/>
      <c r="G9" s="251"/>
      <c r="H9" s="8"/>
      <c r="I9" s="8"/>
      <c r="J9" s="8"/>
      <c r="K9" s="8"/>
      <c r="L9" s="8"/>
      <c r="M9" s="77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3" x14ac:dyDescent="0.3">
      <c r="A10" s="78"/>
      <c r="B10" s="17"/>
      <c r="C10" s="21"/>
      <c r="D10" s="261"/>
      <c r="E10" s="250"/>
      <c r="F10" s="250"/>
      <c r="G10" s="251"/>
      <c r="H10" s="8"/>
      <c r="I10" s="8"/>
      <c r="J10" s="8"/>
      <c r="K10" s="8"/>
      <c r="L10" s="8"/>
      <c r="M10" s="77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3" x14ac:dyDescent="0.3">
      <c r="A11" s="78"/>
      <c r="B11" s="17"/>
      <c r="C11" s="21"/>
      <c r="D11" s="261"/>
      <c r="E11" s="250"/>
      <c r="F11" s="250"/>
      <c r="G11" s="251"/>
      <c r="H11" s="8"/>
      <c r="I11" s="8"/>
      <c r="J11" s="8"/>
      <c r="K11" s="8"/>
      <c r="L11" s="8"/>
      <c r="M11" s="7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3" x14ac:dyDescent="0.3">
      <c r="A12" s="78"/>
      <c r="B12" s="79"/>
      <c r="C12" s="24"/>
      <c r="D12" s="80"/>
      <c r="E12" s="9"/>
      <c r="F12" s="9"/>
      <c r="G12" s="9"/>
      <c r="H12" s="9"/>
      <c r="I12" s="9"/>
      <c r="J12" s="9"/>
      <c r="K12" s="9"/>
      <c r="L12" s="9"/>
      <c r="M12" s="8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39" x14ac:dyDescent="0.3">
      <c r="A13" s="82"/>
      <c r="B13" s="83"/>
      <c r="C13" s="216" t="s">
        <v>10</v>
      </c>
      <c r="D13" s="217" t="s">
        <v>11</v>
      </c>
      <c r="E13" s="217" t="s">
        <v>12</v>
      </c>
      <c r="F13" s="217" t="s">
        <v>105</v>
      </c>
      <c r="G13" s="217" t="s">
        <v>106</v>
      </c>
      <c r="H13" s="217" t="s">
        <v>15</v>
      </c>
      <c r="I13" s="217" t="s">
        <v>16</v>
      </c>
      <c r="J13" s="217" t="s">
        <v>17</v>
      </c>
      <c r="K13" s="217" t="s">
        <v>18</v>
      </c>
      <c r="L13" s="218" t="s">
        <v>19</v>
      </c>
      <c r="M13" s="84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1:29" ht="22.5" customHeight="1" thickBot="1" x14ac:dyDescent="0.35">
      <c r="A14" s="86"/>
      <c r="B14" s="87"/>
      <c r="C14" s="100" t="s">
        <v>5</v>
      </c>
      <c r="D14" s="101">
        <v>10</v>
      </c>
      <c r="E14" s="101">
        <f>D14*12</f>
        <v>120</v>
      </c>
      <c r="F14" s="102">
        <f>INDICADORES!D8</f>
        <v>37545.61</v>
      </c>
      <c r="G14" s="103">
        <f>+INDICADORES!C17</f>
        <v>0.04</v>
      </c>
      <c r="H14" s="102">
        <f>(E14*F14)</f>
        <v>4505473.2</v>
      </c>
      <c r="I14" s="102">
        <f t="shared" ref="I14:L14" si="0">(H14*$G$14)+H14</f>
        <v>4685692.1280000005</v>
      </c>
      <c r="J14" s="102">
        <f t="shared" si="0"/>
        <v>4873119.8131200001</v>
      </c>
      <c r="K14" s="102">
        <f t="shared" si="0"/>
        <v>5068044.6056447998</v>
      </c>
      <c r="L14" s="104">
        <f t="shared" si="0"/>
        <v>5270766.3898705915</v>
      </c>
      <c r="M14" s="88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29" ht="22.5" customHeight="1" thickBot="1" x14ac:dyDescent="0.35">
      <c r="A15" s="86"/>
      <c r="B15" s="87"/>
      <c r="C15" s="279" t="s">
        <v>28</v>
      </c>
      <c r="D15" s="253"/>
      <c r="E15" s="253"/>
      <c r="F15" s="253"/>
      <c r="G15" s="280"/>
      <c r="H15" s="105">
        <f t="shared" ref="H15:L15" si="1">SUM(H14)</f>
        <v>4505473.2</v>
      </c>
      <c r="I15" s="105">
        <f t="shared" si="1"/>
        <v>4685692.1280000005</v>
      </c>
      <c r="J15" s="105">
        <f t="shared" si="1"/>
        <v>4873119.8131200001</v>
      </c>
      <c r="K15" s="105">
        <f t="shared" si="1"/>
        <v>5068044.6056447998</v>
      </c>
      <c r="L15" s="106">
        <f t="shared" si="1"/>
        <v>5270766.3898705915</v>
      </c>
      <c r="M15" s="88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</row>
    <row r="16" spans="1:29" ht="22.5" customHeight="1" thickBot="1" x14ac:dyDescent="0.35">
      <c r="A16" s="86"/>
      <c r="B16" s="87"/>
      <c r="C16" s="281" t="s">
        <v>32</v>
      </c>
      <c r="D16" s="256"/>
      <c r="E16" s="256"/>
      <c r="F16" s="256"/>
      <c r="G16" s="282"/>
      <c r="H16" s="107">
        <f t="shared" ref="H16:L16" si="2">H15*19%</f>
        <v>856039.90800000005</v>
      </c>
      <c r="I16" s="107">
        <f t="shared" si="2"/>
        <v>890281.50432000007</v>
      </c>
      <c r="J16" s="107">
        <f t="shared" si="2"/>
        <v>925892.76449279999</v>
      </c>
      <c r="K16" s="107">
        <f t="shared" si="2"/>
        <v>962928.47507251194</v>
      </c>
      <c r="L16" s="108">
        <f t="shared" si="2"/>
        <v>1001445.6140754124</v>
      </c>
      <c r="M16" s="88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</row>
    <row r="17" spans="1:29" ht="21.75" customHeight="1" thickBot="1" x14ac:dyDescent="0.35">
      <c r="A17" s="89"/>
      <c r="B17" s="90"/>
      <c r="C17" s="273" t="s">
        <v>36</v>
      </c>
      <c r="D17" s="259"/>
      <c r="E17" s="259"/>
      <c r="F17" s="259"/>
      <c r="G17" s="274"/>
      <c r="H17" s="109">
        <f t="shared" ref="H17:L17" si="3">SUM(H15,H16)</f>
        <v>5361513.108</v>
      </c>
      <c r="I17" s="109">
        <f t="shared" si="3"/>
        <v>5575973.6323200008</v>
      </c>
      <c r="J17" s="109">
        <f t="shared" si="3"/>
        <v>5799012.5776128005</v>
      </c>
      <c r="K17" s="109">
        <f t="shared" si="3"/>
        <v>6030973.0807173122</v>
      </c>
      <c r="L17" s="110">
        <f t="shared" si="3"/>
        <v>6272212.0039460035</v>
      </c>
      <c r="M17" s="9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3.5" thickBot="1" x14ac:dyDescent="0.35">
      <c r="A18" s="12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3" x14ac:dyDescent="0.3">
      <c r="A19" s="12"/>
      <c r="B19" s="92"/>
      <c r="C19" s="267"/>
      <c r="D19" s="268"/>
      <c r="E19" s="268"/>
      <c r="F19" s="268"/>
      <c r="G19" s="268"/>
      <c r="H19" s="268"/>
      <c r="I19" s="268"/>
      <c r="J19" s="268"/>
      <c r="K19" s="268"/>
      <c r="L19" s="269"/>
      <c r="M19" s="9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3" x14ac:dyDescent="0.3">
      <c r="A20" s="65"/>
      <c r="B20" s="95"/>
      <c r="C20" s="270"/>
      <c r="D20" s="271"/>
      <c r="E20" s="271"/>
      <c r="F20" s="271"/>
      <c r="G20" s="271"/>
      <c r="H20" s="271"/>
      <c r="I20" s="271"/>
      <c r="J20" s="271"/>
      <c r="K20" s="271"/>
      <c r="L20" s="272"/>
      <c r="M20" s="96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3" x14ac:dyDescent="0.3">
      <c r="A21" s="65"/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3.5" thickBot="1" x14ac:dyDescent="0.3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3" x14ac:dyDescent="0.3">
      <c r="A23" s="11"/>
      <c r="B23" s="11"/>
      <c r="C23" s="72" t="s">
        <v>121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3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3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3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3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3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3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3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3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3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3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3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3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3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3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3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3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3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3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3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3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3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3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3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3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3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3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3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3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3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3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3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3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3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3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3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3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3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3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3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3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3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3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3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3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3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3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3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3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3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3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3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3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3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3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3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3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3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3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3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3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3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3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3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3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3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3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3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3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3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3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3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3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3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3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3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3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3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3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3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3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3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3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3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3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3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3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3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3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3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3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3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3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3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3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3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3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3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3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3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3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3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3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3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3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3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3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3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3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3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3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3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3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3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3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3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3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3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3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3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3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3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3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3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3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3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3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3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3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3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3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3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3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3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3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3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3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3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3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3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3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3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3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3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3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3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3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3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3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3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3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3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3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3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3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3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3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3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3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3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3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3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3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3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3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3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3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3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3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3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3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3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3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3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3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3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3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3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3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3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3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3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3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3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3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3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3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3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3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3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3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3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3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3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3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3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3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3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3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3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3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3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3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3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3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3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3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3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3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3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3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3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3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3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3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3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3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3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3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3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3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3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3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3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3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3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3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3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3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3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3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3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3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3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3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3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ht="13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ht="13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ht="13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ht="13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ht="13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ht="13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ht="13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ht="13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ht="13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ht="13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ht="13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ht="13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ht="13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ht="13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ht="13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ht="13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ht="13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ht="13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ht="13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ht="13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ht="13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ht="13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ht="13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ht="13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ht="13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ht="13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ht="13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13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ht="13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ht="13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ht="13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ht="13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ht="13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ht="13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ht="13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ht="13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ht="13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ht="13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ht="13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ht="13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ht="13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ht="13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ht="13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ht="13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ht="13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ht="13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ht="13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ht="13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ht="13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ht="13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ht="13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ht="13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ht="13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ht="13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ht="13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ht="13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13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ht="13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ht="13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ht="13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ht="13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ht="13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ht="13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ht="13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ht="13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ht="13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ht="13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:29" ht="13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13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:29" ht="13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:29" ht="13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ht="13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:29" ht="13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ht="13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:29" ht="13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:29" ht="13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ht="13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:29" ht="13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:29" ht="13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:29" ht="13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ht="13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:29" ht="13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ht="13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:29" ht="13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ht="13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:29" ht="13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:29" ht="13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:29" ht="13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ht="13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:29" ht="13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:29" ht="13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:29" ht="13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ht="13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:29" ht="13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1:29" ht="13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ht="13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ht="13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1:29" ht="13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1:29" ht="13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13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1:29" ht="13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1:29" ht="13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1:29" ht="13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ht="13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1:29" ht="13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1:29" ht="13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1:29" ht="13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ht="13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ht="13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29" ht="13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ht="13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ht="13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1:29" ht="13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ht="13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1:29" ht="13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1:29" ht="13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ht="13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1:29" ht="13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1:29" ht="13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ht="13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ht="13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1:29" ht="13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ht="13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ht="13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1:29" ht="13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ht="13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1:29" ht="13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1:29" ht="13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ht="13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1:29" ht="13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1:29" ht="13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ht="13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ht="13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1:29" ht="13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ht="13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1:29" ht="13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1:29" ht="13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ht="13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1:29" ht="13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ht="13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1:29" ht="13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ht="13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1:29" ht="13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ht="13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1:29" ht="13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1:29" ht="13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1:29" ht="13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1:29" ht="13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ht="13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1:29" ht="13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1:29" ht="13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1:29" ht="13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ht="13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1:29" ht="13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1:29" ht="13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1:29" ht="13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ht="13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1:29" ht="13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1:29" ht="13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1:29" ht="13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13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1:29" ht="13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1:29" ht="13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ht="13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ht="13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1:29" ht="13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ht="13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1:29" ht="13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1:29" ht="13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1:29" ht="13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ht="13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1:29" ht="13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ht="13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1:29" ht="13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ht="13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ht="13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ht="13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ht="13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1:29" ht="13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1:29" ht="13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1:29" ht="13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ht="13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1:29" ht="13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1:29" ht="13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ht="13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13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ht="13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3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ht="13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13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ht="13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ht="13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ht="13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13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ht="13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ht="13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3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ht="13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ht="13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ht="13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13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ht="13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ht="13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ht="13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13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ht="13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ht="13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ht="13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13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ht="13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ht="13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ht="13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13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ht="13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ht="13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ht="13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ht="13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ht="13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13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ht="13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ht="13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13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ht="13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ht="13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3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13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ht="13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3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13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ht="13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ht="13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ht="13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ht="13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ht="13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ht="13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ht="13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3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ht="13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ht="13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3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ht="13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ht="13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ht="13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ht="13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ht="13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ht="13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ht="13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ht="13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3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ht="13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ht="13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3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ht="13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ht="13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13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ht="13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ht="13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ht="13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13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ht="13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3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ht="13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ht="13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ht="13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ht="13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ht="13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13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ht="13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ht="13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13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ht="13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ht="13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13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ht="13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ht="13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13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ht="13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ht="13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13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ht="13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13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ht="13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13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ht="13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ht="13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13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ht="13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ht="13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3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ht="13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ht="13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3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ht="13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13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ht="13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13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ht="13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13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ht="13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13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3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13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ht="13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3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ht="13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ht="13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13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ht="13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13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3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13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ht="13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3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ht="13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13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3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ht="13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ht="13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ht="13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ht="13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ht="13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ht="13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ht="13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ht="13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3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ht="13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ht="13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ht="13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ht="13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ht="13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ht="13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ht="13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ht="13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ht="13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ht="13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ht="13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ht="13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ht="13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ht="13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ht="13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ht="13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ht="13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ht="13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ht="13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ht="13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ht="13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ht="13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ht="13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ht="13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ht="13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ht="13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ht="13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3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ht="13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ht="13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3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ht="13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ht="13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ht="13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ht="13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ht="13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ht="13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ht="13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ht="13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3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ht="13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ht="13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3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ht="13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ht="13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ht="13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ht="13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ht="13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ht="13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ht="13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ht="13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3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ht="13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ht="13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ht="13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ht="13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ht="13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ht="13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ht="13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ht="13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ht="13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ht="13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ht="13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ht="13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ht="13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ht="13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ht="13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ht="13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ht="13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ht="13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ht="13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ht="13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ht="13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ht="13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ht="13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ht="13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ht="13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ht="13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ht="13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ht="13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ht="13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ht="13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ht="13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ht="13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ht="13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ht="13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ht="13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ht="13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ht="13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ht="13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ht="13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ht="13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ht="13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ht="13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ht="13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ht="13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ht="13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ht="13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ht="13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ht="13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ht="13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ht="13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ht="13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ht="13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ht="13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ht="13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ht="13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ht="13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ht="13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ht="13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ht="13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ht="13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ht="13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ht="13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ht="13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ht="13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ht="13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ht="13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ht="13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ht="13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ht="13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ht="13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ht="13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ht="13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ht="13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ht="13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ht="13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ht="13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ht="13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ht="13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ht="13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ht="13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ht="13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ht="13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ht="13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ht="13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ht="13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ht="13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ht="13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ht="13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ht="13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ht="13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ht="13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ht="13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ht="13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ht="13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ht="13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ht="13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ht="13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ht="13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ht="13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ht="13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ht="13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ht="13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ht="13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ht="13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ht="13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ht="13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ht="13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ht="13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ht="13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ht="13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ht="13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ht="13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1:29" ht="13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 ht="13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 ht="13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ht="13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1:29" ht="13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 ht="13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ht="13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1:29" ht="13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1:29" ht="13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1:29" ht="13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1:29" ht="13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1:29" ht="13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1:29" ht="13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1:29" ht="13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1:29" ht="13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ht="13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 ht="13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 ht="13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ht="13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 ht="13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 ht="13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 ht="13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 ht="13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 ht="13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1:29" ht="13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 ht="13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1:29" ht="13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ht="13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 ht="13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1:29" ht="13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 ht="13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1:29" ht="13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1:29" ht="13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1:29" ht="13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1:29" ht="13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 ht="13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1:29" ht="13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1:29" ht="13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1:29" ht="13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1:29" ht="13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1:29" ht="13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1:29" ht="13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 ht="13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 ht="13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 ht="13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 ht="13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29" ht="13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29" ht="13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29" ht="13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29" ht="13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1:29" ht="13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 ht="13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 ht="13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1:29" ht="13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1:29" ht="13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ht="13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1:29" ht="13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1:29" ht="13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ht="13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 ht="13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 ht="13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 ht="13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1:29" ht="13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 ht="13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 ht="13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 ht="13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1:29" ht="13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ht="13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1:29" ht="13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1:29" ht="13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spans="1:29" ht="13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spans="1:29" ht="13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spans="1:29" ht="13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spans="1:29" ht="13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spans="1:29" ht="13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spans="1:29" ht="13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spans="1:29" ht="13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spans="1:29" ht="13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spans="1:29" ht="13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spans="1:29" ht="13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spans="1:29" ht="13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spans="1:29" ht="13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spans="1:29" ht="13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spans="1:29" ht="13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spans="1:29" ht="13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spans="1:29" ht="13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spans="1:29" ht="13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spans="1:29" ht="13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spans="1:29" ht="13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spans="1:29" ht="13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spans="1:29" ht="13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spans="1:29" ht="13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spans="1:29" ht="13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spans="1:29" ht="13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spans="1:29" ht="13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spans="1:29" ht="13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spans="1:29" ht="13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spans="1:29" ht="13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spans="1:29" ht="13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spans="1:29" ht="13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spans="1:29" ht="13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spans="1:29" ht="13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spans="1:29" ht="13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spans="1:29" ht="13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spans="1:29" ht="13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spans="1:29" ht="13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spans="1:29" ht="13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spans="1:29" ht="13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spans="1:29" ht="13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spans="1:29" ht="13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spans="1:29" ht="13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spans="1:29" ht="13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spans="1:29" ht="13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spans="1:29" ht="13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spans="1:29" ht="13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spans="1:29" ht="13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spans="1:29" ht="13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spans="1:29" ht="13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spans="1:29" ht="13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spans="1:29" ht="13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spans="1:29" ht="13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spans="1:29" ht="13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spans="1:29" ht="13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spans="1:29" ht="13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spans="1:29" ht="13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spans="1:29" ht="13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spans="1:29" ht="13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spans="1:29" ht="13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spans="1:29" ht="13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spans="1:29" ht="13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spans="1:29" ht="13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1:29" ht="13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spans="1:29" ht="13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spans="1:29" ht="13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1:29" ht="13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spans="1:29" ht="13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spans="1:29" ht="13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spans="1:29" ht="13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spans="1:29" ht="13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spans="1:29" ht="13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spans="1:29" ht="13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spans="1:29" ht="13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spans="1:29" ht="13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spans="1:29" ht="13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spans="1:29" ht="13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spans="1:29" ht="13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spans="1:29" ht="13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spans="1:29" ht="13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spans="1:29" ht="13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spans="1:29" ht="13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spans="1:29" ht="13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spans="1:29" ht="13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spans="1:29" ht="13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spans="1:29" ht="13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spans="1:29" ht="13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spans="1:29" ht="13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spans="1:29" ht="13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spans="1:29" ht="13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spans="1:29" ht="13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spans="1:29" ht="13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spans="1:29" ht="13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spans="1:29" ht="13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spans="1:29" ht="13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spans="1:29" ht="13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spans="1:29" ht="13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spans="1:29" ht="13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spans="1:29" ht="13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spans="1:29" ht="13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spans="1:29" ht="13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1:29" ht="13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1:29" ht="13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 ht="13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1:29" ht="13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1:29" ht="13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ht="13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ht="13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ht="13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ht="13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ht="13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ht="13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ht="13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ht="13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ht="13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3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ht="13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ht="13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3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ht="13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ht="13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ht="13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ht="13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ht="13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ht="13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ht="13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ht="13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3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ht="13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ht="13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3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ht="13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ht="13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ht="13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 ht="13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ht="13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ht="13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ht="13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ht="13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ht="13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1:29" ht="13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1:29" ht="13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 ht="13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1:29" ht="13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1:29" ht="13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spans="1:29" ht="13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spans="1:29" ht="13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spans="1:29" ht="13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spans="1:29" ht="13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spans="1:29" ht="13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spans="1:29" ht="13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1:29" ht="13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spans="1:29" ht="13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spans="1:29" ht="13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spans="1:29" ht="13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spans="1:29" ht="13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spans="1:29" ht="13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spans="1:29" ht="13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spans="1:29" ht="13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spans="1:29" ht="13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spans="1:29" ht="13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spans="1:29" ht="13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</row>
    <row r="979" spans="1:29" ht="13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spans="1:29" ht="13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spans="1:29" ht="13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</row>
    <row r="982" spans="1:29" ht="13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</row>
    <row r="983" spans="1:29" ht="13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</row>
    <row r="984" spans="1:29" ht="13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</row>
    <row r="985" spans="1:29" ht="13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</row>
    <row r="986" spans="1:29" ht="13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</row>
    <row r="987" spans="1:29" ht="13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</row>
    <row r="988" spans="1:29" ht="13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</row>
    <row r="989" spans="1:29" ht="13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</row>
    <row r="990" spans="1:29" ht="13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</row>
    <row r="991" spans="1:29" ht="13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spans="1:29" ht="13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</row>
    <row r="993" spans="1:29" ht="13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spans="1:29" ht="13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spans="1:29" ht="13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spans="1:29" ht="13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</row>
    <row r="997" spans="1:29" ht="13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  <row r="998" spans="1:29" ht="13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spans="1:29" ht="13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</row>
    <row r="1000" spans="1:29" ht="13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</row>
    <row r="1001" spans="1:29" ht="13" x14ac:dyDescent="0.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</row>
    <row r="1002" spans="1:29" ht="13" x14ac:dyDescent="0.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</row>
    <row r="1003" spans="1:29" ht="13" x14ac:dyDescent="0.3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</row>
    <row r="1004" spans="1:29" ht="13" x14ac:dyDescent="0.3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</row>
    <row r="1005" spans="1:29" ht="13" x14ac:dyDescent="0.3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</row>
    <row r="1006" spans="1:29" ht="13" x14ac:dyDescent="0.3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</row>
    <row r="1007" spans="1:29" ht="13" x14ac:dyDescent="0.3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</row>
    <row r="1008" spans="1:29" ht="13" x14ac:dyDescent="0.3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</row>
    <row r="1009" spans="1:29" ht="13" x14ac:dyDescent="0.3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</row>
    <row r="1010" spans="1:29" ht="13" x14ac:dyDescent="0.3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</row>
  </sheetData>
  <mergeCells count="11">
    <mergeCell ref="C19:L19"/>
    <mergeCell ref="C20:L20"/>
    <mergeCell ref="C17:G17"/>
    <mergeCell ref="C4:L4"/>
    <mergeCell ref="C5:L5"/>
    <mergeCell ref="D9:G9"/>
    <mergeCell ref="D11:G11"/>
    <mergeCell ref="D10:G10"/>
    <mergeCell ref="D8:J8"/>
    <mergeCell ref="C15:G15"/>
    <mergeCell ref="C16:G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outlinePr summaryBelow="0" summaryRight="0"/>
  </sheetPr>
  <dimension ref="A1:AC1010"/>
  <sheetViews>
    <sheetView zoomScaleNormal="100" workbookViewId="0">
      <selection activeCell="C23" sqref="C23"/>
    </sheetView>
  </sheetViews>
  <sheetFormatPr baseColWidth="10" defaultColWidth="11.08203125" defaultRowHeight="15" customHeight="1" x14ac:dyDescent="0.3"/>
  <cols>
    <col min="1" max="2" width="4" style="1" customWidth="1"/>
    <col min="3" max="3" width="19.83203125" style="1" customWidth="1"/>
    <col min="4" max="5" width="7.33203125" style="1" customWidth="1"/>
    <col min="6" max="6" width="7.75" style="1" bestFit="1" customWidth="1"/>
    <col min="7" max="7" width="7.33203125" style="1" customWidth="1"/>
    <col min="8" max="12" width="12.08203125" style="1" bestFit="1" customWidth="1"/>
    <col min="13" max="13" width="4" style="1" customWidth="1"/>
    <col min="14" max="16384" width="11.08203125" style="1"/>
  </cols>
  <sheetData>
    <row r="1" spans="1:29" ht="13" x14ac:dyDescent="0.3">
      <c r="A1" s="8"/>
      <c r="B1" s="9"/>
      <c r="C1" s="72" t="s">
        <v>121</v>
      </c>
      <c r="D1" s="9"/>
      <c r="E1" s="9"/>
      <c r="F1" s="9"/>
      <c r="G1" s="9"/>
      <c r="H1" s="9"/>
      <c r="I1" s="9"/>
      <c r="J1" s="9"/>
      <c r="K1" s="9"/>
      <c r="L1" s="9"/>
      <c r="M1" s="9"/>
      <c r="N1" s="16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3" x14ac:dyDescent="0.3">
      <c r="A2" s="12"/>
      <c r="B2" s="238"/>
      <c r="C2" s="241"/>
      <c r="D2" s="242"/>
      <c r="E2" s="242"/>
      <c r="F2" s="242"/>
      <c r="G2" s="242"/>
      <c r="H2" s="242"/>
      <c r="I2" s="242"/>
      <c r="J2" s="242"/>
      <c r="K2" s="242"/>
      <c r="L2" s="242"/>
      <c r="M2" s="243"/>
      <c r="N2" s="122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3" x14ac:dyDescent="0.3">
      <c r="A3" s="12"/>
      <c r="B3" s="73"/>
      <c r="C3" s="74" t="s">
        <v>1</v>
      </c>
      <c r="D3" s="74"/>
      <c r="E3" s="74"/>
      <c r="F3" s="74"/>
      <c r="G3" s="74"/>
      <c r="H3" s="74"/>
      <c r="I3" s="74"/>
      <c r="J3" s="74"/>
      <c r="K3" s="74"/>
      <c r="L3" s="74"/>
      <c r="M3" s="75"/>
      <c r="N3" s="1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3" x14ac:dyDescent="0.3">
      <c r="A4" s="12"/>
      <c r="B4" s="76"/>
      <c r="C4" s="275" t="s">
        <v>2</v>
      </c>
      <c r="D4" s="250"/>
      <c r="E4" s="250"/>
      <c r="F4" s="250"/>
      <c r="G4" s="250"/>
      <c r="H4" s="250"/>
      <c r="I4" s="250"/>
      <c r="J4" s="250"/>
      <c r="K4" s="250"/>
      <c r="L4" s="251"/>
      <c r="M4" s="77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3" x14ac:dyDescent="0.3">
      <c r="A5" s="12"/>
      <c r="B5" s="76"/>
      <c r="C5" s="275" t="s">
        <v>4</v>
      </c>
      <c r="D5" s="250"/>
      <c r="E5" s="250"/>
      <c r="F5" s="250"/>
      <c r="G5" s="250"/>
      <c r="H5" s="250"/>
      <c r="I5" s="250"/>
      <c r="J5" s="250"/>
      <c r="K5" s="250"/>
      <c r="L5" s="251"/>
      <c r="M5" s="77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3" x14ac:dyDescent="0.3">
      <c r="A6" s="12"/>
      <c r="B6" s="76"/>
      <c r="C6" s="8"/>
      <c r="D6" s="8"/>
      <c r="E6" s="8"/>
      <c r="F6" s="8"/>
      <c r="G6" s="8"/>
      <c r="H6" s="8"/>
      <c r="I6" s="8"/>
      <c r="J6" s="8"/>
      <c r="K6" s="8"/>
      <c r="L6" s="8"/>
      <c r="M6" s="77"/>
      <c r="N6" s="1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3" x14ac:dyDescent="0.3">
      <c r="A7" s="78"/>
      <c r="B7" s="17"/>
      <c r="C7" s="21" t="s">
        <v>7</v>
      </c>
      <c r="D7" s="78" t="str">
        <f>'SISTEMA TRANSMISION (INVERS)'!D7</f>
        <v>Indicar Zona de Postulación; [Local Comunitario, Local, Regional]</v>
      </c>
      <c r="E7" s="18"/>
      <c r="F7" s="18"/>
      <c r="G7" s="19"/>
      <c r="H7" s="8"/>
      <c r="I7" s="8"/>
      <c r="J7" s="8"/>
      <c r="K7" s="8"/>
      <c r="L7" s="8"/>
      <c r="M7" s="77"/>
      <c r="N7" s="1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3" x14ac:dyDescent="0.3">
      <c r="A8" s="78"/>
      <c r="B8" s="17"/>
      <c r="C8" s="21" t="s">
        <v>9</v>
      </c>
      <c r="D8" s="78" t="str">
        <f>'SISTEMA TRANSMISION (INVERS)'!D8</f>
        <v>Indicar Nombre de empresa</v>
      </c>
      <c r="E8" s="18"/>
      <c r="F8" s="18"/>
      <c r="G8" s="19"/>
      <c r="H8" s="8"/>
      <c r="I8" s="8"/>
      <c r="J8" s="8"/>
      <c r="K8" s="8"/>
      <c r="L8" s="8"/>
      <c r="M8" s="77"/>
      <c r="N8" s="1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3" x14ac:dyDescent="0.3">
      <c r="A9" s="78"/>
      <c r="B9" s="17"/>
      <c r="C9" s="21" t="str">
        <f>HOUSING!C9</f>
        <v>POTENCIA DE TX</v>
      </c>
      <c r="D9" s="261" t="str">
        <f>HOUSING!D9</f>
        <v>Indicar Potencia en Watts [W]</v>
      </c>
      <c r="E9" s="250"/>
      <c r="F9" s="250"/>
      <c r="G9" s="251"/>
      <c r="H9" s="8"/>
      <c r="I9" s="8"/>
      <c r="J9" s="8"/>
      <c r="K9" s="8"/>
      <c r="L9" s="8"/>
      <c r="M9" s="77"/>
      <c r="N9" s="1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3" x14ac:dyDescent="0.3">
      <c r="A10" s="78"/>
      <c r="B10" s="17"/>
      <c r="C10" s="21"/>
      <c r="D10" s="261"/>
      <c r="E10" s="250"/>
      <c r="F10" s="250"/>
      <c r="G10" s="251"/>
      <c r="H10" s="8"/>
      <c r="I10" s="8"/>
      <c r="J10" s="8"/>
      <c r="K10" s="8"/>
      <c r="L10" s="8"/>
      <c r="M10" s="77"/>
      <c r="N10" s="1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3" x14ac:dyDescent="0.3">
      <c r="A11" s="78"/>
      <c r="B11" s="17"/>
      <c r="C11" s="21"/>
      <c r="D11" s="261"/>
      <c r="E11" s="250"/>
      <c r="F11" s="250"/>
      <c r="G11" s="251"/>
      <c r="H11" s="8"/>
      <c r="I11" s="8"/>
      <c r="J11" s="8"/>
      <c r="K11" s="8"/>
      <c r="L11" s="8"/>
      <c r="M11" s="77"/>
      <c r="N11" s="1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3" x14ac:dyDescent="0.3">
      <c r="A12" s="78"/>
      <c r="B12" s="79"/>
      <c r="C12" s="24"/>
      <c r="D12" s="80"/>
      <c r="E12" s="9"/>
      <c r="F12" s="9"/>
      <c r="G12" s="9"/>
      <c r="H12" s="9"/>
      <c r="I12" s="9"/>
      <c r="J12" s="9"/>
      <c r="K12" s="9"/>
      <c r="L12" s="9"/>
      <c r="M12" s="81"/>
      <c r="N12" s="1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39" x14ac:dyDescent="0.3">
      <c r="A13" s="82"/>
      <c r="B13" s="83"/>
      <c r="C13" s="216" t="s">
        <v>10</v>
      </c>
      <c r="D13" s="217" t="s">
        <v>11</v>
      </c>
      <c r="E13" s="217" t="s">
        <v>12</v>
      </c>
      <c r="F13" s="217" t="s">
        <v>105</v>
      </c>
      <c r="G13" s="217" t="s">
        <v>106</v>
      </c>
      <c r="H13" s="217" t="s">
        <v>15</v>
      </c>
      <c r="I13" s="217" t="s">
        <v>16</v>
      </c>
      <c r="J13" s="217" t="s">
        <v>17</v>
      </c>
      <c r="K13" s="217" t="s">
        <v>18</v>
      </c>
      <c r="L13" s="218" t="s">
        <v>19</v>
      </c>
      <c r="M13" s="84"/>
      <c r="N13" s="112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1:29" ht="22.5" customHeight="1" x14ac:dyDescent="0.3">
      <c r="A14" s="113"/>
      <c r="B14" s="114"/>
      <c r="C14" s="100" t="s">
        <v>4</v>
      </c>
      <c r="D14" s="101">
        <v>2</v>
      </c>
      <c r="E14" s="101">
        <f>D14*12</f>
        <v>24</v>
      </c>
      <c r="F14" s="102">
        <f>+INDICADORES!D8</f>
        <v>37545.61</v>
      </c>
      <c r="G14" s="103">
        <f>+INDICADORES!C17</f>
        <v>0.04</v>
      </c>
      <c r="H14" s="102">
        <f>(E14*F14)</f>
        <v>901094.64</v>
      </c>
      <c r="I14" s="102">
        <f t="shared" ref="I14:L14" si="0">(H14*$G$14)+H14</f>
        <v>937138.42559999996</v>
      </c>
      <c r="J14" s="102">
        <f t="shared" si="0"/>
        <v>974623.96262399992</v>
      </c>
      <c r="K14" s="102">
        <f t="shared" si="0"/>
        <v>1013608.9211289599</v>
      </c>
      <c r="L14" s="104">
        <f t="shared" si="0"/>
        <v>1054153.2779741182</v>
      </c>
      <c r="M14" s="115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</row>
    <row r="15" spans="1:29" ht="13" x14ac:dyDescent="0.3">
      <c r="A15" s="89"/>
      <c r="B15" s="90"/>
      <c r="C15" s="279" t="s">
        <v>28</v>
      </c>
      <c r="D15" s="253"/>
      <c r="E15" s="253"/>
      <c r="F15" s="253"/>
      <c r="G15" s="280"/>
      <c r="H15" s="105">
        <f t="shared" ref="H15:L15" si="1">SUM(H14)</f>
        <v>901094.64</v>
      </c>
      <c r="I15" s="105">
        <f t="shared" si="1"/>
        <v>937138.42559999996</v>
      </c>
      <c r="J15" s="105">
        <f t="shared" si="1"/>
        <v>974623.96262399992</v>
      </c>
      <c r="K15" s="105">
        <f t="shared" si="1"/>
        <v>1013608.9211289599</v>
      </c>
      <c r="L15" s="106">
        <f t="shared" si="1"/>
        <v>1054153.2779741182</v>
      </c>
      <c r="M15" s="91"/>
      <c r="N15" s="1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3" x14ac:dyDescent="0.3">
      <c r="A16" s="89"/>
      <c r="B16" s="90"/>
      <c r="C16" s="281" t="s">
        <v>32</v>
      </c>
      <c r="D16" s="256"/>
      <c r="E16" s="256"/>
      <c r="F16" s="256"/>
      <c r="G16" s="282"/>
      <c r="H16" s="107">
        <f t="shared" ref="H16:L16" si="2">H15*19%</f>
        <v>171207.9816</v>
      </c>
      <c r="I16" s="107">
        <f t="shared" si="2"/>
        <v>178056.30086399999</v>
      </c>
      <c r="J16" s="107">
        <f t="shared" si="2"/>
        <v>185178.55289855998</v>
      </c>
      <c r="K16" s="107">
        <f t="shared" si="2"/>
        <v>192585.69501450239</v>
      </c>
      <c r="L16" s="108">
        <f t="shared" si="2"/>
        <v>200289.12281508246</v>
      </c>
      <c r="M16" s="91"/>
      <c r="N16" s="1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3" x14ac:dyDescent="0.3">
      <c r="A17" s="89"/>
      <c r="B17" s="90"/>
      <c r="C17" s="273" t="s">
        <v>36</v>
      </c>
      <c r="D17" s="259"/>
      <c r="E17" s="259"/>
      <c r="F17" s="259"/>
      <c r="G17" s="274"/>
      <c r="H17" s="109">
        <f t="shared" ref="H17:L17" si="3">SUM(H15,H16)</f>
        <v>1072302.6216</v>
      </c>
      <c r="I17" s="109">
        <f t="shared" si="3"/>
        <v>1115194.7264640001</v>
      </c>
      <c r="J17" s="109">
        <f t="shared" si="3"/>
        <v>1159802.5155225599</v>
      </c>
      <c r="K17" s="109">
        <f t="shared" si="3"/>
        <v>1206194.6161434622</v>
      </c>
      <c r="L17" s="110">
        <f t="shared" si="3"/>
        <v>1254442.4007892008</v>
      </c>
      <c r="M17" s="91"/>
      <c r="N17" s="1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3" x14ac:dyDescent="0.3">
      <c r="A18" s="12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1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3" x14ac:dyDescent="0.3">
      <c r="A19" s="12"/>
      <c r="B19" s="92"/>
      <c r="C19" s="267"/>
      <c r="D19" s="268"/>
      <c r="E19" s="268"/>
      <c r="F19" s="268"/>
      <c r="G19" s="268"/>
      <c r="H19" s="268"/>
      <c r="I19" s="268"/>
      <c r="J19" s="268"/>
      <c r="K19" s="268"/>
      <c r="L19" s="269"/>
      <c r="M19" s="94"/>
      <c r="N19" s="1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3" x14ac:dyDescent="0.3">
      <c r="A20" s="65"/>
      <c r="B20" s="95"/>
      <c r="C20" s="270"/>
      <c r="D20" s="271"/>
      <c r="E20" s="271"/>
      <c r="F20" s="271"/>
      <c r="G20" s="271"/>
      <c r="H20" s="271"/>
      <c r="I20" s="271"/>
      <c r="J20" s="271"/>
      <c r="K20" s="271"/>
      <c r="L20" s="272"/>
      <c r="M20" s="96"/>
      <c r="N20" s="1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3" x14ac:dyDescent="0.3">
      <c r="A21" s="65"/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1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3.5" thickBot="1" x14ac:dyDescent="0.35">
      <c r="A22" s="118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3" x14ac:dyDescent="0.3">
      <c r="A23" s="11"/>
      <c r="B23" s="11"/>
      <c r="C23" s="72" t="s">
        <v>121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3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3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3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3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3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3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3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3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3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3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3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3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3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3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3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3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3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3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3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3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3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3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3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3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3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3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3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3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3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3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3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3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3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3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3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3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3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3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3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3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3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3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3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3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3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3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3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3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3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3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3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3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3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3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3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3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3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3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3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3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3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3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3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3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3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3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3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3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3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3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3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3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3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3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3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3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3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3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3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3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3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3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3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3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3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3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3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3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3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3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3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3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3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3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3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3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3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3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3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3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3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3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3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3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3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3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3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3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3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3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3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3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3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3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3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3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3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3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3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3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3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3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3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3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3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3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3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3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3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3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3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3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3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3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3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3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3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3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3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3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3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3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3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3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3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3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3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3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3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3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3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3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3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3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3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3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3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3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3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3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3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3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3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3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3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3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3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3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3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3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3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3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3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3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3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3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3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3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3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3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3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3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3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3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3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3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3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3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3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3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3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3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3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3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3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3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3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3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3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3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3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3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3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3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3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3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3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3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3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3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3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3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3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3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3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3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3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3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3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3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3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3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3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3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3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3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3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3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3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3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3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3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3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3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3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ht="13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ht="13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ht="13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ht="13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ht="13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ht="13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ht="13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ht="13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ht="13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ht="13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ht="13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ht="13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ht="13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ht="13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ht="13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ht="13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ht="13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ht="13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ht="13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ht="13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ht="13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ht="13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ht="13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ht="13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ht="13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ht="13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ht="13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13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ht="13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ht="13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ht="13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ht="13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ht="13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ht="13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ht="13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ht="13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ht="13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ht="13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ht="13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ht="13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ht="13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ht="13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ht="13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ht="13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ht="13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ht="13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ht="13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ht="13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ht="13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ht="13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ht="13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ht="13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ht="13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ht="13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ht="13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ht="13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13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ht="13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ht="13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ht="13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ht="13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ht="13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ht="13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ht="13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ht="13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ht="13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ht="13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:29" ht="13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13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:29" ht="13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:29" ht="13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ht="13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:29" ht="13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ht="13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:29" ht="13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:29" ht="13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ht="13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:29" ht="13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:29" ht="13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:29" ht="13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ht="13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:29" ht="13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ht="13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:29" ht="13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ht="13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:29" ht="13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:29" ht="13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:29" ht="13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ht="13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:29" ht="13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:29" ht="13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:29" ht="13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ht="13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:29" ht="13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1:29" ht="13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ht="13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ht="13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1:29" ht="13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1:29" ht="13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13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1:29" ht="13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1:29" ht="13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1:29" ht="13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ht="13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1:29" ht="13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1:29" ht="13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1:29" ht="13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ht="13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ht="13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29" ht="13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ht="13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ht="13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1:29" ht="13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ht="13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1:29" ht="13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1:29" ht="13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ht="13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1:29" ht="13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1:29" ht="13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ht="13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ht="13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1:29" ht="13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ht="13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ht="13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1:29" ht="13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ht="13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1:29" ht="13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1:29" ht="13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ht="13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1:29" ht="13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1:29" ht="13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ht="13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ht="13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1:29" ht="13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ht="13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1:29" ht="13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1:29" ht="13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ht="13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1:29" ht="13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ht="13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1:29" ht="13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ht="13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1:29" ht="13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ht="13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1:29" ht="13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1:29" ht="13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1:29" ht="13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1:29" ht="13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ht="13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1:29" ht="13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1:29" ht="13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1:29" ht="13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ht="13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1:29" ht="13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1:29" ht="13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1:29" ht="13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ht="13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1:29" ht="13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1:29" ht="13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1:29" ht="13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13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1:29" ht="13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1:29" ht="13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ht="13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ht="13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1:29" ht="13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ht="13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1:29" ht="13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1:29" ht="13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1:29" ht="13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ht="13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1:29" ht="13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ht="13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1:29" ht="13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ht="13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ht="13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ht="13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ht="13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1:29" ht="13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1:29" ht="13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1:29" ht="13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ht="13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1:29" ht="13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1:29" ht="13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ht="13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13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ht="13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3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ht="13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13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ht="13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ht="13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ht="13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13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ht="13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ht="13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3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ht="13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ht="13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ht="13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13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ht="13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ht="13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ht="13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13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ht="13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ht="13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ht="13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13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ht="13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ht="13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ht="13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13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ht="13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ht="13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ht="13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ht="13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ht="13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13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ht="13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ht="13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13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ht="13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ht="13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3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13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ht="13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3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13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ht="13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ht="13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ht="13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ht="13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ht="13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ht="13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ht="13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3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ht="13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ht="13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3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ht="13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ht="13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ht="13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ht="13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ht="13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ht="13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ht="13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ht="13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3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ht="13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ht="13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3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ht="13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ht="13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13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ht="13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ht="13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ht="13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13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ht="13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3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ht="13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ht="13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ht="13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ht="13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ht="13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13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ht="13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ht="13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13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ht="13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ht="13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13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ht="13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ht="13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13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ht="13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ht="13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13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ht="13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13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ht="13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13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ht="13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ht="13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13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ht="13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ht="13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3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ht="13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ht="13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3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ht="13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13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ht="13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13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ht="13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13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ht="13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13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3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13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ht="13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3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ht="13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ht="13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13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ht="13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13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3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13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ht="13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3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ht="13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13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3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ht="13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ht="13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ht="13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ht="13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ht="13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ht="13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ht="13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ht="13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3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ht="13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ht="13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ht="13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ht="13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ht="13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ht="13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ht="13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ht="13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ht="13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ht="13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ht="13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ht="13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ht="13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ht="13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ht="13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ht="13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ht="13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ht="13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ht="13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ht="13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ht="13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ht="13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ht="13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ht="13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ht="13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ht="13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ht="13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3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ht="13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ht="13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3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ht="13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ht="13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ht="13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ht="13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ht="13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ht="13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ht="13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ht="13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3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ht="13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ht="13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3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ht="13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ht="13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ht="13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ht="13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ht="13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ht="13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ht="13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ht="13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3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ht="13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ht="13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ht="13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ht="13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ht="13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ht="13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ht="13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ht="13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ht="13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ht="13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ht="13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ht="13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ht="13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ht="13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ht="13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ht="13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ht="13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ht="13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ht="13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ht="13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ht="13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ht="13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ht="13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ht="13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ht="13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ht="13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ht="13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ht="13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ht="13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ht="13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ht="13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ht="13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ht="13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ht="13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ht="13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ht="13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ht="13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ht="13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ht="13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ht="13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ht="13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ht="13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ht="13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ht="13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ht="13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ht="13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ht="13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ht="13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ht="13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ht="13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ht="13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ht="13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ht="13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ht="13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ht="13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ht="13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ht="13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ht="13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ht="13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ht="13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ht="13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ht="13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ht="13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ht="13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ht="13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ht="13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ht="13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ht="13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ht="13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ht="13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ht="13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ht="13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ht="13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ht="13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ht="13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ht="13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ht="13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ht="13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ht="13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ht="13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ht="13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ht="13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ht="13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ht="13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ht="13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ht="13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ht="13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ht="13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ht="13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ht="13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ht="13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ht="13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ht="13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ht="13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ht="13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ht="13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ht="13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ht="13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ht="13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ht="13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ht="13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ht="13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ht="13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ht="13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ht="13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ht="13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ht="13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ht="13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ht="13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ht="13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ht="13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ht="13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1:29" ht="13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 ht="13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 ht="13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ht="13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1:29" ht="13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 ht="13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ht="13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1:29" ht="13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1:29" ht="13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1:29" ht="13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1:29" ht="13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1:29" ht="13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1:29" ht="13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1:29" ht="13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1:29" ht="13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ht="13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 ht="13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 ht="13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ht="13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 ht="13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 ht="13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 ht="13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 ht="13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 ht="13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1:29" ht="13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 ht="13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1:29" ht="13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ht="13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 ht="13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1:29" ht="13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 ht="13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1:29" ht="13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1:29" ht="13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1:29" ht="13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1:29" ht="13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 ht="13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1:29" ht="13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1:29" ht="13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1:29" ht="13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1:29" ht="13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1:29" ht="13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1:29" ht="13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 ht="13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 ht="13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 ht="13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 ht="13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29" ht="13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29" ht="13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29" ht="13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29" ht="13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1:29" ht="13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 ht="13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 ht="13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1:29" ht="13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1:29" ht="13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ht="13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1:29" ht="13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1:29" ht="13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ht="13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 ht="13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 ht="13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 ht="13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1:29" ht="13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 ht="13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 ht="13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 ht="13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1:29" ht="13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ht="13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1:29" ht="13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1:29" ht="13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spans="1:29" ht="13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spans="1:29" ht="13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spans="1:29" ht="13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spans="1:29" ht="13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spans="1:29" ht="13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spans="1:29" ht="13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spans="1:29" ht="13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spans="1:29" ht="13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spans="1:29" ht="13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spans="1:29" ht="13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spans="1:29" ht="13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spans="1:29" ht="13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spans="1:29" ht="13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spans="1:29" ht="13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spans="1:29" ht="13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spans="1:29" ht="13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spans="1:29" ht="13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spans="1:29" ht="13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spans="1:29" ht="13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spans="1:29" ht="13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spans="1:29" ht="13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spans="1:29" ht="13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spans="1:29" ht="13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spans="1:29" ht="13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spans="1:29" ht="13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spans="1:29" ht="13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spans="1:29" ht="13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spans="1:29" ht="13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spans="1:29" ht="13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spans="1:29" ht="13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spans="1:29" ht="13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spans="1:29" ht="13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spans="1:29" ht="13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spans="1:29" ht="13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spans="1:29" ht="13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spans="1:29" ht="13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spans="1:29" ht="13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spans="1:29" ht="13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spans="1:29" ht="13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spans="1:29" ht="13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spans="1:29" ht="13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spans="1:29" ht="13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spans="1:29" ht="13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spans="1:29" ht="13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spans="1:29" ht="13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spans="1:29" ht="13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spans="1:29" ht="13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spans="1:29" ht="13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spans="1:29" ht="13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spans="1:29" ht="13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spans="1:29" ht="13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spans="1:29" ht="13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spans="1:29" ht="13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spans="1:29" ht="13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spans="1:29" ht="13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spans="1:29" ht="13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spans="1:29" ht="13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spans="1:29" ht="13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spans="1:29" ht="13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spans="1:29" ht="13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spans="1:29" ht="13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1:29" ht="13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spans="1:29" ht="13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spans="1:29" ht="13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1:29" ht="13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spans="1:29" ht="13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spans="1:29" ht="13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spans="1:29" ht="13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spans="1:29" ht="13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spans="1:29" ht="13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spans="1:29" ht="13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spans="1:29" ht="13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spans="1:29" ht="13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spans="1:29" ht="13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spans="1:29" ht="13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spans="1:29" ht="13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spans="1:29" ht="13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spans="1:29" ht="13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spans="1:29" ht="13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spans="1:29" ht="13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spans="1:29" ht="13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spans="1:29" ht="13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spans="1:29" ht="13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spans="1:29" ht="13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spans="1:29" ht="13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spans="1:29" ht="13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spans="1:29" ht="13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spans="1:29" ht="13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spans="1:29" ht="13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spans="1:29" ht="13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spans="1:29" ht="13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spans="1:29" ht="13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spans="1:29" ht="13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spans="1:29" ht="13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spans="1:29" ht="13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spans="1:29" ht="13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spans="1:29" ht="13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spans="1:29" ht="13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spans="1:29" ht="13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1:29" ht="13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1:29" ht="13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 ht="13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1:29" ht="13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1:29" ht="13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ht="13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ht="13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ht="13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ht="13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ht="13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ht="13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ht="13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ht="13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ht="13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3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ht="13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ht="13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3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ht="13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ht="13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ht="13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ht="13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ht="13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ht="13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ht="13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ht="13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3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ht="13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ht="13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3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ht="13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ht="13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ht="13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 ht="13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ht="13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ht="13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ht="13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ht="13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ht="13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1:29" ht="13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1:29" ht="13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 ht="13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1:29" ht="13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1:29" ht="13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spans="1:29" ht="13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spans="1:29" ht="13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spans="1:29" ht="13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spans="1:29" ht="13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spans="1:29" ht="13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spans="1:29" ht="13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1:29" ht="13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spans="1:29" ht="13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spans="1:29" ht="13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spans="1:29" ht="13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spans="1:29" ht="13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spans="1:29" ht="13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spans="1:29" ht="13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spans="1:29" ht="13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spans="1:29" ht="13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spans="1:29" ht="13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spans="1:29" ht="13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</row>
    <row r="979" spans="1:29" ht="13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spans="1:29" ht="13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spans="1:29" ht="13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</row>
    <row r="982" spans="1:29" ht="13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</row>
    <row r="983" spans="1:29" ht="13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</row>
    <row r="984" spans="1:29" ht="13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</row>
    <row r="985" spans="1:29" ht="13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</row>
    <row r="986" spans="1:29" ht="13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</row>
    <row r="987" spans="1:29" ht="13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</row>
    <row r="988" spans="1:29" ht="13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</row>
    <row r="989" spans="1:29" ht="13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</row>
    <row r="990" spans="1:29" ht="13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</row>
    <row r="991" spans="1:29" ht="13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spans="1:29" ht="13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</row>
    <row r="993" spans="1:29" ht="13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spans="1:29" ht="13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spans="1:29" ht="13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spans="1:29" ht="13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</row>
    <row r="997" spans="1:29" ht="13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  <row r="998" spans="1:29" ht="13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spans="1:29" ht="13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</row>
    <row r="1000" spans="1:29" ht="13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</row>
    <row r="1001" spans="1:29" ht="13" x14ac:dyDescent="0.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</row>
    <row r="1002" spans="1:29" ht="13" x14ac:dyDescent="0.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</row>
    <row r="1003" spans="1:29" ht="13" x14ac:dyDescent="0.3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</row>
    <row r="1004" spans="1:29" ht="13" x14ac:dyDescent="0.3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</row>
    <row r="1005" spans="1:29" ht="13" x14ac:dyDescent="0.3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</row>
    <row r="1006" spans="1:29" ht="13" x14ac:dyDescent="0.3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</row>
    <row r="1007" spans="1:29" ht="13" x14ac:dyDescent="0.3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</row>
    <row r="1008" spans="1:29" ht="13" x14ac:dyDescent="0.3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</row>
    <row r="1009" spans="1:29" ht="13" x14ac:dyDescent="0.3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</row>
    <row r="1010" spans="1:29" ht="13" x14ac:dyDescent="0.3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</row>
  </sheetData>
  <mergeCells count="10">
    <mergeCell ref="C19:L19"/>
    <mergeCell ref="C20:L20"/>
    <mergeCell ref="C17:G17"/>
    <mergeCell ref="C4:L4"/>
    <mergeCell ref="C5:L5"/>
    <mergeCell ref="C16:G16"/>
    <mergeCell ref="C15:G15"/>
    <mergeCell ref="D9:G9"/>
    <mergeCell ref="D11:G11"/>
    <mergeCell ref="D10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outlinePr summaryBelow="0" summaryRight="0"/>
  </sheetPr>
  <dimension ref="A1:AC1014"/>
  <sheetViews>
    <sheetView zoomScaleNormal="100" workbookViewId="0">
      <selection activeCell="C27" sqref="C27"/>
    </sheetView>
  </sheetViews>
  <sheetFormatPr baseColWidth="10" defaultColWidth="11.08203125" defaultRowHeight="15" customHeight="1" x14ac:dyDescent="0.3"/>
  <cols>
    <col min="1" max="2" width="4" style="1" customWidth="1"/>
    <col min="3" max="3" width="19.83203125" style="1" customWidth="1"/>
    <col min="4" max="7" width="7.33203125" style="1" customWidth="1"/>
    <col min="8" max="12" width="12.08203125" style="1" bestFit="1" customWidth="1"/>
    <col min="13" max="13" width="4" style="1" customWidth="1"/>
    <col min="14" max="16384" width="11.08203125" style="1"/>
  </cols>
  <sheetData>
    <row r="1" spans="1:29" ht="13.5" thickBot="1" x14ac:dyDescent="0.35">
      <c r="A1" s="8"/>
      <c r="B1" s="9"/>
      <c r="C1" s="72" t="s">
        <v>121</v>
      </c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3.5" thickBot="1" x14ac:dyDescent="0.35">
      <c r="A2" s="12"/>
      <c r="B2" s="238"/>
      <c r="C2" s="241"/>
      <c r="D2" s="242"/>
      <c r="E2" s="242"/>
      <c r="F2" s="242"/>
      <c r="G2" s="242"/>
      <c r="H2" s="242"/>
      <c r="I2" s="242"/>
      <c r="J2" s="242"/>
      <c r="K2" s="242"/>
      <c r="L2" s="242"/>
      <c r="M2" s="243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3.5" thickBot="1" x14ac:dyDescent="0.35">
      <c r="A3" s="12"/>
      <c r="B3" s="73"/>
      <c r="C3" s="74" t="s">
        <v>39</v>
      </c>
      <c r="D3" s="74"/>
      <c r="E3" s="74"/>
      <c r="F3" s="74"/>
      <c r="G3" s="74"/>
      <c r="H3" s="74"/>
      <c r="I3" s="74"/>
      <c r="J3" s="74"/>
      <c r="K3" s="74"/>
      <c r="L3" s="74"/>
      <c r="M3" s="75"/>
      <c r="N3" s="1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3" x14ac:dyDescent="0.3">
      <c r="A4" s="12"/>
      <c r="B4" s="76"/>
      <c r="C4" s="275" t="s">
        <v>40</v>
      </c>
      <c r="D4" s="250"/>
      <c r="E4" s="250"/>
      <c r="F4" s="250"/>
      <c r="G4" s="250"/>
      <c r="H4" s="250"/>
      <c r="I4" s="250"/>
      <c r="J4" s="250"/>
      <c r="K4" s="250"/>
      <c r="L4" s="251"/>
      <c r="M4" s="77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3" x14ac:dyDescent="0.3">
      <c r="A5" s="12"/>
      <c r="B5" s="76"/>
      <c r="C5" s="275" t="s">
        <v>41</v>
      </c>
      <c r="D5" s="250"/>
      <c r="E5" s="250"/>
      <c r="F5" s="250"/>
      <c r="G5" s="250"/>
      <c r="H5" s="250"/>
      <c r="I5" s="250"/>
      <c r="J5" s="250"/>
      <c r="K5" s="250"/>
      <c r="L5" s="251"/>
      <c r="M5" s="77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3.5" thickBot="1" x14ac:dyDescent="0.35">
      <c r="A6" s="12"/>
      <c r="B6" s="76"/>
      <c r="C6" s="8"/>
      <c r="D6" s="8"/>
      <c r="E6" s="8"/>
      <c r="F6" s="8"/>
      <c r="G6" s="8"/>
      <c r="H6" s="8"/>
      <c r="I6" s="8"/>
      <c r="J6" s="8"/>
      <c r="K6" s="8"/>
      <c r="L6" s="8"/>
      <c r="M6" s="77"/>
      <c r="N6" s="1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3.5" thickBot="1" x14ac:dyDescent="0.35">
      <c r="A7" s="78"/>
      <c r="B7" s="17"/>
      <c r="C7" s="21" t="s">
        <v>7</v>
      </c>
      <c r="D7" s="78" t="str">
        <f>'SISTEMA TRANSMISION (INVERS)'!D7</f>
        <v>Indicar Zona de Postulación; [Local Comunitario, Local, Regional]</v>
      </c>
      <c r="E7" s="18"/>
      <c r="F7" s="18"/>
      <c r="G7" s="19"/>
      <c r="H7" s="8"/>
      <c r="I7" s="8"/>
      <c r="J7" s="8"/>
      <c r="K7" s="8"/>
      <c r="L7" s="8"/>
      <c r="M7" s="77"/>
      <c r="N7" s="1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3.5" thickBot="1" x14ac:dyDescent="0.35">
      <c r="A8" s="78"/>
      <c r="B8" s="17"/>
      <c r="C8" s="21" t="s">
        <v>9</v>
      </c>
      <c r="D8" s="78" t="str">
        <f>'SISTEMA TRANSMISION (INVERS)'!D8</f>
        <v>Indicar Nombre de empresa</v>
      </c>
      <c r="E8" s="18"/>
      <c r="F8" s="18"/>
      <c r="G8" s="19"/>
      <c r="H8" s="8"/>
      <c r="I8" s="8"/>
      <c r="J8" s="8"/>
      <c r="K8" s="8"/>
      <c r="L8" s="8"/>
      <c r="M8" s="77"/>
      <c r="N8" s="1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3" x14ac:dyDescent="0.3">
      <c r="A9" s="78"/>
      <c r="B9" s="17"/>
      <c r="C9" s="21" t="str">
        <f>HOUSING!C9</f>
        <v>POTENCIA DE TX</v>
      </c>
      <c r="D9" s="261" t="str">
        <f>HOUSING!D9</f>
        <v>Indicar Potencia en Watts [W]</v>
      </c>
      <c r="E9" s="250"/>
      <c r="F9" s="250"/>
      <c r="G9" s="251"/>
      <c r="H9" s="8"/>
      <c r="I9" s="8"/>
      <c r="J9" s="8"/>
      <c r="K9" s="8"/>
      <c r="L9" s="8"/>
      <c r="M9" s="77"/>
      <c r="N9" s="1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3" x14ac:dyDescent="0.3">
      <c r="A10" s="78"/>
      <c r="B10" s="17"/>
      <c r="C10" s="21" t="s">
        <v>106</v>
      </c>
      <c r="D10" s="283">
        <f>+INDICADORES!C17</f>
        <v>0.04</v>
      </c>
      <c r="E10" s="250"/>
      <c r="F10" s="250"/>
      <c r="G10" s="251"/>
      <c r="H10" s="8"/>
      <c r="I10" s="8"/>
      <c r="J10" s="8"/>
      <c r="K10" s="8"/>
      <c r="L10" s="8"/>
      <c r="M10" s="77"/>
      <c r="N10" s="1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3" x14ac:dyDescent="0.3">
      <c r="A11" s="78"/>
      <c r="B11" s="17"/>
      <c r="C11" s="21"/>
      <c r="D11" s="261"/>
      <c r="E11" s="250"/>
      <c r="F11" s="250"/>
      <c r="G11" s="251"/>
      <c r="H11" s="8"/>
      <c r="I11" s="8"/>
      <c r="J11" s="8"/>
      <c r="K11" s="8"/>
      <c r="L11" s="8"/>
      <c r="M11" s="77"/>
      <c r="N11" s="1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3" x14ac:dyDescent="0.3">
      <c r="A12" s="78"/>
      <c r="B12" s="79"/>
      <c r="C12" s="24"/>
      <c r="D12" s="80"/>
      <c r="E12" s="9"/>
      <c r="F12" s="9"/>
      <c r="G12" s="9"/>
      <c r="H12" s="9"/>
      <c r="I12" s="9"/>
      <c r="J12" s="9"/>
      <c r="K12" s="9"/>
      <c r="L12" s="9"/>
      <c r="M12" s="81"/>
      <c r="N12" s="1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52.5" thickBot="1" x14ac:dyDescent="0.35">
      <c r="A13" s="119"/>
      <c r="B13" s="120"/>
      <c r="C13" s="216" t="s">
        <v>21</v>
      </c>
      <c r="D13" s="217" t="s">
        <v>42</v>
      </c>
      <c r="E13" s="217" t="s">
        <v>43</v>
      </c>
      <c r="F13" s="217" t="s">
        <v>44</v>
      </c>
      <c r="G13" s="217" t="s">
        <v>130</v>
      </c>
      <c r="H13" s="217" t="s">
        <v>15</v>
      </c>
      <c r="I13" s="217" t="s">
        <v>16</v>
      </c>
      <c r="J13" s="217" t="s">
        <v>17</v>
      </c>
      <c r="K13" s="217" t="s">
        <v>18</v>
      </c>
      <c r="L13" s="218" t="s">
        <v>19</v>
      </c>
      <c r="M13" s="121"/>
      <c r="N13" s="1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3.5" thickBot="1" x14ac:dyDescent="0.35">
      <c r="A14" s="89"/>
      <c r="B14" s="90"/>
      <c r="C14" s="123" t="s">
        <v>126</v>
      </c>
      <c r="D14" s="124">
        <v>3000</v>
      </c>
      <c r="E14" s="125">
        <f t="shared" ref="E14:E18" si="0">(D14/1000)</f>
        <v>3</v>
      </c>
      <c r="F14" s="125">
        <f t="shared" ref="F14:F18" si="1">((E14*24)*365)</f>
        <v>26280</v>
      </c>
      <c r="G14" s="126">
        <v>151</v>
      </c>
      <c r="H14" s="127">
        <f>(F14*G14)</f>
        <v>3968280</v>
      </c>
      <c r="I14" s="128">
        <f>SUM(H14,H14*$D$10)</f>
        <v>4127011.2</v>
      </c>
      <c r="J14" s="128">
        <f t="shared" ref="J14:L14" si="2">SUM(I14,I14*$D$10)</f>
        <v>4292091.648</v>
      </c>
      <c r="K14" s="128">
        <f t="shared" si="2"/>
        <v>4463775.3139199996</v>
      </c>
      <c r="L14" s="128">
        <f t="shared" si="2"/>
        <v>4642326.3264767993</v>
      </c>
      <c r="M14" s="91"/>
      <c r="N14" s="16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13.5" thickBot="1" x14ac:dyDescent="0.35">
      <c r="A15" s="89"/>
      <c r="B15" s="90"/>
      <c r="C15" s="129" t="s">
        <v>127</v>
      </c>
      <c r="D15" s="130">
        <v>100</v>
      </c>
      <c r="E15" s="131">
        <f t="shared" si="0"/>
        <v>0.1</v>
      </c>
      <c r="F15" s="131">
        <f t="shared" si="1"/>
        <v>876.00000000000011</v>
      </c>
      <c r="G15" s="132">
        <v>151</v>
      </c>
      <c r="H15" s="127">
        <f t="shared" ref="H15:H18" si="3">(F15*G15)</f>
        <v>132276.00000000003</v>
      </c>
      <c r="I15" s="128">
        <f>SUM(H15,H15*$D$10)</f>
        <v>137567.04000000004</v>
      </c>
      <c r="J15" s="128">
        <f t="shared" ref="J15:L18" si="4">SUM(I15,I15*$D$10)</f>
        <v>143069.72160000005</v>
      </c>
      <c r="K15" s="128">
        <f t="shared" si="4"/>
        <v>148792.51046400005</v>
      </c>
      <c r="L15" s="128">
        <f t="shared" si="4"/>
        <v>154744.21088256006</v>
      </c>
      <c r="M15" s="91"/>
      <c r="N15" s="1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3.5" thickBot="1" x14ac:dyDescent="0.35">
      <c r="A16" s="89"/>
      <c r="B16" s="90"/>
      <c r="C16" s="129" t="s">
        <v>128</v>
      </c>
      <c r="D16" s="130">
        <v>200</v>
      </c>
      <c r="E16" s="131">
        <f t="shared" si="0"/>
        <v>0.2</v>
      </c>
      <c r="F16" s="131">
        <f t="shared" si="1"/>
        <v>1752.0000000000002</v>
      </c>
      <c r="G16" s="132">
        <v>151</v>
      </c>
      <c r="H16" s="127">
        <f t="shared" si="3"/>
        <v>264552.00000000006</v>
      </c>
      <c r="I16" s="128">
        <f>SUM(H16,H16*$D$10)</f>
        <v>275134.08000000007</v>
      </c>
      <c r="J16" s="128">
        <f t="shared" si="4"/>
        <v>286139.4432000001</v>
      </c>
      <c r="K16" s="128">
        <f t="shared" si="4"/>
        <v>297585.0209280001</v>
      </c>
      <c r="L16" s="128">
        <f t="shared" si="4"/>
        <v>309488.42176512012</v>
      </c>
      <c r="M16" s="91"/>
      <c r="N16" s="1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3.5" thickBot="1" x14ac:dyDescent="0.35">
      <c r="A17" s="89"/>
      <c r="B17" s="90"/>
      <c r="C17" s="133" t="s">
        <v>129</v>
      </c>
      <c r="D17" s="134">
        <v>300</v>
      </c>
      <c r="E17" s="135">
        <f t="shared" si="0"/>
        <v>0.3</v>
      </c>
      <c r="F17" s="135">
        <f t="shared" si="1"/>
        <v>2627.9999999999995</v>
      </c>
      <c r="G17" s="136">
        <v>151</v>
      </c>
      <c r="H17" s="127">
        <f t="shared" si="3"/>
        <v>396827.99999999994</v>
      </c>
      <c r="I17" s="128">
        <f>SUM(H17,H17*$D$10)</f>
        <v>412701.11999999994</v>
      </c>
      <c r="J17" s="128">
        <f t="shared" si="4"/>
        <v>429209.16479999991</v>
      </c>
      <c r="K17" s="128">
        <f t="shared" si="4"/>
        <v>446377.53139199992</v>
      </c>
      <c r="L17" s="128">
        <f t="shared" si="4"/>
        <v>464232.63264767989</v>
      </c>
      <c r="M17" s="91"/>
      <c r="N17" s="1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26.5" thickBot="1" x14ac:dyDescent="0.35">
      <c r="A18" s="89"/>
      <c r="B18" s="90"/>
      <c r="C18" s="137" t="s">
        <v>100</v>
      </c>
      <c r="D18" s="138">
        <v>100</v>
      </c>
      <c r="E18" s="139">
        <f t="shared" si="0"/>
        <v>0.1</v>
      </c>
      <c r="F18" s="139">
        <f t="shared" si="1"/>
        <v>876.00000000000011</v>
      </c>
      <c r="G18" s="140">
        <v>151</v>
      </c>
      <c r="H18" s="127">
        <f t="shared" si="3"/>
        <v>132276.00000000003</v>
      </c>
      <c r="I18" s="128">
        <f>SUM(H18,H18*$D$10)</f>
        <v>137567.04000000004</v>
      </c>
      <c r="J18" s="128">
        <f t="shared" si="4"/>
        <v>143069.72160000005</v>
      </c>
      <c r="K18" s="128">
        <f t="shared" si="4"/>
        <v>148792.51046400005</v>
      </c>
      <c r="L18" s="128">
        <f t="shared" si="4"/>
        <v>154744.21088256006</v>
      </c>
      <c r="M18" s="91"/>
      <c r="N18" s="122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3.5" thickBot="1" x14ac:dyDescent="0.35">
      <c r="A19" s="89"/>
      <c r="B19" s="90"/>
      <c r="C19" s="279" t="s">
        <v>28</v>
      </c>
      <c r="D19" s="253"/>
      <c r="E19" s="253"/>
      <c r="F19" s="253"/>
      <c r="G19" s="280"/>
      <c r="H19" s="105">
        <f>SUM(H14:H17)</f>
        <v>4761936</v>
      </c>
      <c r="I19" s="105">
        <f>SUM(I14:I17)</f>
        <v>4952413.4400000004</v>
      </c>
      <c r="J19" s="105">
        <f>SUM(J14:J17)</f>
        <v>5150509.9775999989</v>
      </c>
      <c r="K19" s="105">
        <f>SUM(K14:K17)</f>
        <v>5356530.3767039999</v>
      </c>
      <c r="L19" s="106">
        <f>SUM(L14:L17)</f>
        <v>5570791.5917721596</v>
      </c>
      <c r="M19" s="91"/>
      <c r="N19" s="1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3" x14ac:dyDescent="0.3">
      <c r="A20" s="89"/>
      <c r="B20" s="90"/>
      <c r="C20" s="281" t="s">
        <v>32</v>
      </c>
      <c r="D20" s="256"/>
      <c r="E20" s="256"/>
      <c r="F20" s="256"/>
      <c r="G20" s="282"/>
      <c r="H20" s="107">
        <f t="shared" ref="H20:L20" si="5">(H19*19%)</f>
        <v>904767.84</v>
      </c>
      <c r="I20" s="107">
        <f t="shared" si="5"/>
        <v>940958.5536000001</v>
      </c>
      <c r="J20" s="107">
        <f t="shared" si="5"/>
        <v>978596.89574399986</v>
      </c>
      <c r="K20" s="107">
        <f t="shared" si="5"/>
        <v>1017740.77157376</v>
      </c>
      <c r="L20" s="108">
        <f t="shared" si="5"/>
        <v>1058450.4024367104</v>
      </c>
      <c r="M20" s="91"/>
      <c r="N20" s="1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3" x14ac:dyDescent="0.3">
      <c r="A21" s="89"/>
      <c r="B21" s="90"/>
      <c r="C21" s="273" t="s">
        <v>36</v>
      </c>
      <c r="D21" s="259"/>
      <c r="E21" s="259"/>
      <c r="F21" s="259"/>
      <c r="G21" s="274"/>
      <c r="H21" s="109">
        <f t="shared" ref="H21:L21" si="6">SUM(H19,H20)</f>
        <v>5666703.8399999999</v>
      </c>
      <c r="I21" s="109">
        <f t="shared" si="6"/>
        <v>5893371.9936000006</v>
      </c>
      <c r="J21" s="109">
        <f t="shared" si="6"/>
        <v>6129106.8733439986</v>
      </c>
      <c r="K21" s="109">
        <f t="shared" si="6"/>
        <v>6374271.1482777596</v>
      </c>
      <c r="L21" s="110">
        <f t="shared" si="6"/>
        <v>6629241.9942088705</v>
      </c>
      <c r="M21" s="91"/>
      <c r="N21" s="1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3" x14ac:dyDescent="0.3">
      <c r="A22" s="12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  <c r="N22" s="1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3" x14ac:dyDescent="0.3">
      <c r="A23" s="12"/>
      <c r="B23" s="92"/>
      <c r="C23" s="267"/>
      <c r="D23" s="268"/>
      <c r="E23" s="268"/>
      <c r="F23" s="268"/>
      <c r="G23" s="268"/>
      <c r="H23" s="268"/>
      <c r="I23" s="268"/>
      <c r="J23" s="268"/>
      <c r="K23" s="268"/>
      <c r="L23" s="269"/>
      <c r="M23" s="94"/>
      <c r="N23" s="16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3" x14ac:dyDescent="0.3">
      <c r="A24" s="65"/>
      <c r="B24" s="95"/>
      <c r="C24" s="270"/>
      <c r="D24" s="271"/>
      <c r="E24" s="271"/>
      <c r="F24" s="271"/>
      <c r="G24" s="271"/>
      <c r="H24" s="271"/>
      <c r="I24" s="271"/>
      <c r="J24" s="271"/>
      <c r="K24" s="271"/>
      <c r="L24" s="272"/>
      <c r="M24" s="96"/>
      <c r="N24" s="16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3" x14ac:dyDescent="0.3">
      <c r="A25" s="65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1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3.5" thickBot="1" x14ac:dyDescent="0.35">
      <c r="A26" s="111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3" x14ac:dyDescent="0.3">
      <c r="A27" s="11"/>
      <c r="B27" s="11"/>
      <c r="C27" s="72" t="s">
        <v>121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3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3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3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3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3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3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3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3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3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3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3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3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3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3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3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3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3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3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3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3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3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3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3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3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3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3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3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3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3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3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3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3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3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3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3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3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3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3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3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3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3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3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3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3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3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3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3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3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3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3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3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3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3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3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3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3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3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3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3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3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3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3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3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3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3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3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3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3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3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3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3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3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3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3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3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3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3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3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3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3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3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3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3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3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3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3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3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3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3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3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3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3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3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3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3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3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3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3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3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3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3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3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3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3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3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3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3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3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3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3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3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3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3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3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3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3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3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3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3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3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3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3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3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3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3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3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3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3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3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3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3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3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3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3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3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3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3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3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3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3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3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3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3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3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3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3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3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3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3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3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3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3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3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3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3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3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3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3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3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3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3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3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3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3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3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3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3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3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3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3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3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3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3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3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3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3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3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3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3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3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3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3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3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3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3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3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3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3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3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3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3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3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3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3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3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3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3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3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3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3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3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3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3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3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3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3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3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3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3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3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3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3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3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3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3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3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3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3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3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3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3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3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3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3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3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3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3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3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3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3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3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ht="13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ht="13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ht="13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ht="13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ht="13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ht="13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ht="13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ht="13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ht="13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ht="13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ht="13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ht="13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ht="13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ht="13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ht="13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ht="13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ht="13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ht="13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ht="13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ht="13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ht="13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ht="13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ht="13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ht="13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ht="13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ht="13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ht="13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13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ht="13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ht="13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ht="13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ht="13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ht="13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ht="13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ht="13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ht="13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ht="13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ht="13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ht="13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ht="13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ht="13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ht="13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ht="13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ht="13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ht="13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ht="13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ht="13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ht="13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ht="13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ht="13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ht="13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ht="13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ht="13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ht="13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ht="13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ht="13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13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ht="13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ht="13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ht="13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ht="13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ht="13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ht="13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ht="13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ht="13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ht="13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ht="13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:29" ht="13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13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:29" ht="13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:29" ht="13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ht="13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:29" ht="13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ht="13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:29" ht="13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:29" ht="13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ht="13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:29" ht="13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:29" ht="13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:29" ht="13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ht="13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:29" ht="13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ht="13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:29" ht="13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ht="13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:29" ht="13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:29" ht="13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:29" ht="13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ht="13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:29" ht="13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:29" ht="13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:29" ht="13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ht="13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:29" ht="13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1:29" ht="13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ht="13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ht="13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1:29" ht="13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1:29" ht="13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13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1:29" ht="13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1:29" ht="13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1:29" ht="13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ht="13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1:29" ht="13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1:29" ht="13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1:29" ht="13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ht="13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ht="13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29" ht="13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ht="13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ht="13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1:29" ht="13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ht="13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1:29" ht="13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1:29" ht="13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ht="13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1:29" ht="13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1:29" ht="13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ht="13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ht="13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1:29" ht="13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ht="13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ht="13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1:29" ht="13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ht="13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1:29" ht="13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1:29" ht="13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ht="13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1:29" ht="13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1:29" ht="13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ht="13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ht="13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1:29" ht="13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ht="13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1:29" ht="13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1:29" ht="13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ht="13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1:29" ht="13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ht="13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1:29" ht="13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ht="13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1:29" ht="13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ht="13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1:29" ht="13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1:29" ht="13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1:29" ht="13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1:29" ht="13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ht="13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1:29" ht="13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1:29" ht="13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1:29" ht="13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ht="13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1:29" ht="13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1:29" ht="13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1:29" ht="13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ht="13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1:29" ht="13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1:29" ht="13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1:29" ht="13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13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1:29" ht="13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1:29" ht="13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ht="13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ht="13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1:29" ht="13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ht="13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1:29" ht="13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1:29" ht="13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1:29" ht="13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ht="13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1:29" ht="13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ht="13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1:29" ht="13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ht="13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ht="13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ht="13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ht="13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1:29" ht="13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1:29" ht="13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1:29" ht="13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ht="13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1:29" ht="13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1:29" ht="13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ht="13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13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ht="13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3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ht="13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13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ht="13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ht="13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ht="13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13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ht="13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ht="13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3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ht="13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ht="13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ht="13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13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ht="13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ht="13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ht="13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13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ht="13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ht="13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ht="13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13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ht="13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ht="13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ht="13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13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ht="13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ht="13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ht="13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ht="13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ht="13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13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ht="13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ht="13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13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ht="13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ht="13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3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13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ht="13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3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13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ht="13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ht="13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ht="13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ht="13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ht="13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ht="13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ht="13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3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ht="13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ht="13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3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ht="13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ht="13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ht="13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ht="13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ht="13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ht="13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ht="13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ht="13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3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ht="13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ht="13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3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ht="13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ht="13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13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ht="13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ht="13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ht="13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13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ht="13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3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ht="13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ht="13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ht="13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ht="13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ht="13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13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ht="13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ht="13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13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ht="13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ht="13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13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ht="13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ht="13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13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ht="13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ht="13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13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ht="13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13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ht="13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13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ht="13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ht="13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13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ht="13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ht="13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3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ht="13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ht="13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3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ht="13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13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ht="13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13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ht="13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13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ht="13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13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3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13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ht="13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3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ht="13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ht="13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13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ht="13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13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3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13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ht="13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3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ht="13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13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3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ht="13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ht="13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ht="13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ht="13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ht="13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ht="13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ht="13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ht="13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3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ht="13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ht="13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ht="13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ht="13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ht="13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ht="13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ht="13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ht="13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ht="13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ht="13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ht="13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ht="13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ht="13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ht="13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ht="13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ht="13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ht="13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ht="13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ht="13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ht="13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ht="13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ht="13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ht="13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ht="13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ht="13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ht="13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ht="13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3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ht="13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ht="13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3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ht="13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ht="13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ht="13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ht="13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ht="13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ht="13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ht="13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ht="13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3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ht="13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ht="13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3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ht="13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ht="13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ht="13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ht="13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ht="13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ht="13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ht="13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ht="13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3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ht="13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ht="13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ht="13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ht="13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ht="13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ht="13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ht="13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ht="13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ht="13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ht="13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ht="13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ht="13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ht="13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ht="13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ht="13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ht="13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ht="13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ht="13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ht="13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ht="13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ht="13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ht="13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ht="13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ht="13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ht="13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ht="13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ht="13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ht="13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ht="13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ht="13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ht="13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ht="13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ht="13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ht="13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ht="13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ht="13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ht="13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ht="13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ht="13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ht="13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ht="13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ht="13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ht="13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ht="13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ht="13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ht="13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ht="13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ht="13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ht="13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ht="13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ht="13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ht="13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ht="13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ht="13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ht="13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ht="13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ht="13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ht="13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ht="13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ht="13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ht="13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ht="13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ht="13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ht="13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ht="13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ht="13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ht="13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ht="13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ht="13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ht="13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ht="13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ht="13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ht="13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ht="13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ht="13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ht="13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ht="13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ht="13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ht="13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ht="13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ht="13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ht="13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ht="13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ht="13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ht="13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ht="13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ht="13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ht="13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ht="13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ht="13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ht="13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ht="13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ht="13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ht="13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ht="13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ht="13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ht="13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ht="13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ht="13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ht="13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ht="13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ht="13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ht="13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ht="13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ht="13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ht="13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ht="13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ht="13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ht="13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ht="13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ht="13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ht="13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1:29" ht="13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 ht="13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 ht="13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ht="13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1:29" ht="13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 ht="13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ht="13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1:29" ht="13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1:29" ht="13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1:29" ht="13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1:29" ht="13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1:29" ht="13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1:29" ht="13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1:29" ht="13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1:29" ht="13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ht="13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 ht="13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 ht="13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ht="13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 ht="13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 ht="13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 ht="13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 ht="13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 ht="13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1:29" ht="13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 ht="13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1:29" ht="13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ht="13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 ht="13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1:29" ht="13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 ht="13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1:29" ht="13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1:29" ht="13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1:29" ht="13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1:29" ht="13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 ht="13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1:29" ht="13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1:29" ht="13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1:29" ht="13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1:29" ht="13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1:29" ht="13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1:29" ht="13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 ht="13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 ht="13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 ht="13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 ht="13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29" ht="13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29" ht="13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29" ht="13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29" ht="13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1:29" ht="13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 ht="13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 ht="13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1:29" ht="13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1:29" ht="13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ht="13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1:29" ht="13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1:29" ht="13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ht="13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 ht="13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 ht="13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 ht="13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1:29" ht="13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 ht="13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 ht="13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 ht="13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1:29" ht="13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ht="13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1:29" ht="13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1:29" ht="13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spans="1:29" ht="13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spans="1:29" ht="13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spans="1:29" ht="13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spans="1:29" ht="13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spans="1:29" ht="13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spans="1:29" ht="13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spans="1:29" ht="13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spans="1:29" ht="13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spans="1:29" ht="13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spans="1:29" ht="13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spans="1:29" ht="13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spans="1:29" ht="13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spans="1:29" ht="13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spans="1:29" ht="13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spans="1:29" ht="13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spans="1:29" ht="13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spans="1:29" ht="13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spans="1:29" ht="13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spans="1:29" ht="13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spans="1:29" ht="13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spans="1:29" ht="13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spans="1:29" ht="13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spans="1:29" ht="13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spans="1:29" ht="13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spans="1:29" ht="13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spans="1:29" ht="13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spans="1:29" ht="13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spans="1:29" ht="13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spans="1:29" ht="13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spans="1:29" ht="13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spans="1:29" ht="13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spans="1:29" ht="13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spans="1:29" ht="13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spans="1:29" ht="13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spans="1:29" ht="13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spans="1:29" ht="13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spans="1:29" ht="13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spans="1:29" ht="13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spans="1:29" ht="13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spans="1:29" ht="13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spans="1:29" ht="13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spans="1:29" ht="13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spans="1:29" ht="13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spans="1:29" ht="13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spans="1:29" ht="13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spans="1:29" ht="13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spans="1:29" ht="13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spans="1:29" ht="13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spans="1:29" ht="13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spans="1:29" ht="13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spans="1:29" ht="13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spans="1:29" ht="13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spans="1:29" ht="13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spans="1:29" ht="13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spans="1:29" ht="13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spans="1:29" ht="13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spans="1:29" ht="13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spans="1:29" ht="13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spans="1:29" ht="13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spans="1:29" ht="13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spans="1:29" ht="13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1:29" ht="13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spans="1:29" ht="13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spans="1:29" ht="13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1:29" ht="13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spans="1:29" ht="13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spans="1:29" ht="13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spans="1:29" ht="13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spans="1:29" ht="13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spans="1:29" ht="13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spans="1:29" ht="13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spans="1:29" ht="13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spans="1:29" ht="13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spans="1:29" ht="13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spans="1:29" ht="13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spans="1:29" ht="13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spans="1:29" ht="13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spans="1:29" ht="13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spans="1:29" ht="13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spans="1:29" ht="13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spans="1:29" ht="13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spans="1:29" ht="13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spans="1:29" ht="13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spans="1:29" ht="13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spans="1:29" ht="13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spans="1:29" ht="13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spans="1:29" ht="13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spans="1:29" ht="13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spans="1:29" ht="13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spans="1:29" ht="13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spans="1:29" ht="13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spans="1:29" ht="13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spans="1:29" ht="13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spans="1:29" ht="13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spans="1:29" ht="13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spans="1:29" ht="13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spans="1:29" ht="13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spans="1:29" ht="13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spans="1:29" ht="13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1:29" ht="13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1:29" ht="13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 ht="13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1:29" ht="13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1:29" ht="13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ht="13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ht="13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ht="13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ht="13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ht="13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ht="13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ht="13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ht="13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ht="13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3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ht="13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ht="13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3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ht="13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ht="13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ht="13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ht="13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ht="13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ht="13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ht="13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ht="13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3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ht="13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ht="13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3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ht="13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ht="13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ht="13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 ht="13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ht="13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ht="13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ht="13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ht="13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ht="13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1:29" ht="13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1:29" ht="13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 ht="13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1:29" ht="13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1:29" ht="13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spans="1:29" ht="13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spans="1:29" ht="13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spans="1:29" ht="13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spans="1:29" ht="13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spans="1:29" ht="13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spans="1:29" ht="13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1:29" ht="13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spans="1:29" ht="13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spans="1:29" ht="13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spans="1:29" ht="13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spans="1:29" ht="13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spans="1:29" ht="13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spans="1:29" ht="13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spans="1:29" ht="13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spans="1:29" ht="13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spans="1:29" ht="13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spans="1:29" ht="13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</row>
    <row r="979" spans="1:29" ht="13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spans="1:29" ht="13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spans="1:29" ht="13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</row>
    <row r="982" spans="1:29" ht="13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</row>
    <row r="983" spans="1:29" ht="13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</row>
    <row r="984" spans="1:29" ht="13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</row>
    <row r="985" spans="1:29" ht="13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</row>
    <row r="986" spans="1:29" ht="13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</row>
    <row r="987" spans="1:29" ht="13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</row>
    <row r="988" spans="1:29" ht="13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</row>
    <row r="989" spans="1:29" ht="13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</row>
    <row r="990" spans="1:29" ht="13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</row>
    <row r="991" spans="1:29" ht="13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spans="1:29" ht="13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</row>
    <row r="993" spans="1:29" ht="13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spans="1:29" ht="13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spans="1:29" ht="13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spans="1:29" ht="13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</row>
    <row r="997" spans="1:29" ht="13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  <row r="998" spans="1:29" ht="13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spans="1:29" ht="13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</row>
    <row r="1000" spans="1:29" ht="13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</row>
    <row r="1001" spans="1:29" ht="13" x14ac:dyDescent="0.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</row>
    <row r="1002" spans="1:29" ht="13" x14ac:dyDescent="0.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</row>
    <row r="1003" spans="1:29" ht="13" x14ac:dyDescent="0.3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</row>
    <row r="1004" spans="1:29" ht="13" x14ac:dyDescent="0.3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</row>
    <row r="1005" spans="1:29" ht="13" x14ac:dyDescent="0.3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</row>
    <row r="1006" spans="1:29" ht="13" x14ac:dyDescent="0.3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</row>
    <row r="1007" spans="1:29" ht="13" x14ac:dyDescent="0.3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</row>
    <row r="1008" spans="1:29" ht="13" x14ac:dyDescent="0.3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</row>
    <row r="1009" spans="1:29" ht="13" x14ac:dyDescent="0.3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</row>
    <row r="1010" spans="1:29" ht="13" x14ac:dyDescent="0.3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</row>
    <row r="1011" spans="1:29" ht="13" x14ac:dyDescent="0.3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</row>
    <row r="1012" spans="1:29" ht="13" x14ac:dyDescent="0.3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</row>
    <row r="1013" spans="1:29" ht="13" x14ac:dyDescent="0.3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</row>
    <row r="1014" spans="1:29" ht="13" x14ac:dyDescent="0.3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</row>
  </sheetData>
  <mergeCells count="10">
    <mergeCell ref="C4:L4"/>
    <mergeCell ref="C5:L5"/>
    <mergeCell ref="D9:G9"/>
    <mergeCell ref="D11:G11"/>
    <mergeCell ref="D10:G10"/>
    <mergeCell ref="C23:L23"/>
    <mergeCell ref="C24:L24"/>
    <mergeCell ref="C21:G21"/>
    <mergeCell ref="C20:G20"/>
    <mergeCell ref="C19:G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outlinePr summaryBelow="0" summaryRight="0"/>
  </sheetPr>
  <dimension ref="A1:AC1010"/>
  <sheetViews>
    <sheetView workbookViewId="0">
      <selection activeCell="C23" sqref="C23"/>
    </sheetView>
  </sheetViews>
  <sheetFormatPr baseColWidth="10" defaultColWidth="11.08203125" defaultRowHeight="15" customHeight="1" x14ac:dyDescent="0.3"/>
  <cols>
    <col min="1" max="2" width="4" style="1" customWidth="1"/>
    <col min="3" max="3" width="19.83203125" style="1" customWidth="1"/>
    <col min="4" max="7" width="7.33203125" style="1" customWidth="1"/>
    <col min="8" max="12" width="12.33203125" style="1" bestFit="1" customWidth="1"/>
    <col min="13" max="13" width="4" style="1" customWidth="1"/>
    <col min="14" max="16384" width="11.08203125" style="1"/>
  </cols>
  <sheetData>
    <row r="1" spans="1:29" ht="13" x14ac:dyDescent="0.3">
      <c r="A1" s="8"/>
      <c r="B1" s="9"/>
      <c r="C1" s="72" t="s">
        <v>121</v>
      </c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3" x14ac:dyDescent="0.3">
      <c r="A2" s="12"/>
      <c r="B2" s="238"/>
      <c r="C2" s="241"/>
      <c r="D2" s="242"/>
      <c r="E2" s="242"/>
      <c r="F2" s="242"/>
      <c r="G2" s="242"/>
      <c r="H2" s="242"/>
      <c r="I2" s="242"/>
      <c r="J2" s="242"/>
      <c r="K2" s="242"/>
      <c r="L2" s="242"/>
      <c r="M2" s="243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3" x14ac:dyDescent="0.3">
      <c r="A3" s="12"/>
      <c r="B3" s="73"/>
      <c r="C3" s="74" t="s">
        <v>45</v>
      </c>
      <c r="D3" s="74"/>
      <c r="E3" s="74"/>
      <c r="F3" s="74"/>
      <c r="G3" s="74"/>
      <c r="H3" s="74"/>
      <c r="I3" s="74"/>
      <c r="J3" s="74"/>
      <c r="K3" s="74"/>
      <c r="L3" s="74"/>
      <c r="M3" s="75"/>
      <c r="N3" s="1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3" x14ac:dyDescent="0.3">
      <c r="A4" s="12"/>
      <c r="B4" s="76"/>
      <c r="C4" s="275" t="s">
        <v>40</v>
      </c>
      <c r="D4" s="250"/>
      <c r="E4" s="250"/>
      <c r="F4" s="250"/>
      <c r="G4" s="250"/>
      <c r="H4" s="250"/>
      <c r="I4" s="250"/>
      <c r="J4" s="250"/>
      <c r="K4" s="250"/>
      <c r="L4" s="251"/>
      <c r="M4" s="77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3" x14ac:dyDescent="0.3">
      <c r="A5" s="12"/>
      <c r="B5" s="76"/>
      <c r="C5" s="275" t="s">
        <v>47</v>
      </c>
      <c r="D5" s="250"/>
      <c r="E5" s="250"/>
      <c r="F5" s="250"/>
      <c r="G5" s="250"/>
      <c r="H5" s="250"/>
      <c r="I5" s="250"/>
      <c r="J5" s="250"/>
      <c r="K5" s="250"/>
      <c r="L5" s="251"/>
      <c r="M5" s="77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3" x14ac:dyDescent="0.3">
      <c r="A6" s="12"/>
      <c r="B6" s="76"/>
      <c r="C6" s="8"/>
      <c r="D6" s="8"/>
      <c r="E6" s="8"/>
      <c r="F6" s="8"/>
      <c r="G6" s="8"/>
      <c r="H6" s="8"/>
      <c r="I6" s="8"/>
      <c r="J6" s="8"/>
      <c r="K6" s="8"/>
      <c r="L6" s="8"/>
      <c r="M6" s="77"/>
      <c r="N6" s="1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3" x14ac:dyDescent="0.3">
      <c r="A7" s="78"/>
      <c r="B7" s="17"/>
      <c r="C7" s="21" t="s">
        <v>7</v>
      </c>
      <c r="D7" s="78" t="str">
        <f>'SISTEMA TRANSMISION (INVERS)'!D7</f>
        <v>Indicar Zona de Postulación; [Local Comunitario, Local, Regional]</v>
      </c>
      <c r="E7" s="18"/>
      <c r="F7" s="18"/>
      <c r="G7" s="19"/>
      <c r="H7" s="8"/>
      <c r="I7" s="8"/>
      <c r="J7" s="8"/>
      <c r="K7" s="8"/>
      <c r="L7" s="8"/>
      <c r="M7" s="77"/>
      <c r="N7" s="1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3" x14ac:dyDescent="0.3">
      <c r="A8" s="78"/>
      <c r="B8" s="17"/>
      <c r="C8" s="21" t="s">
        <v>9</v>
      </c>
      <c r="D8" s="78" t="str">
        <f>'SISTEMA TRANSMISION (INVERS)'!D8</f>
        <v>Indicar Nombre de empresa</v>
      </c>
      <c r="E8" s="18"/>
      <c r="F8" s="18"/>
      <c r="G8" s="19"/>
      <c r="H8" s="8"/>
      <c r="I8" s="8"/>
      <c r="J8" s="8"/>
      <c r="K8" s="8"/>
      <c r="L8" s="8"/>
      <c r="M8" s="77"/>
      <c r="N8" s="1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3" x14ac:dyDescent="0.3">
      <c r="A9" s="78"/>
      <c r="B9" s="17"/>
      <c r="C9" s="21" t="str">
        <f>HOUSING!C9</f>
        <v>POTENCIA DE TX</v>
      </c>
      <c r="D9" s="261" t="str">
        <f>HOUSING!D9</f>
        <v>Indicar Potencia en Watts [W]</v>
      </c>
      <c r="E9" s="250"/>
      <c r="F9" s="250"/>
      <c r="G9" s="251"/>
      <c r="H9" s="8"/>
      <c r="I9" s="8"/>
      <c r="J9" s="8"/>
      <c r="K9" s="8"/>
      <c r="L9" s="8"/>
      <c r="M9" s="77"/>
      <c r="N9" s="1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3" x14ac:dyDescent="0.3">
      <c r="A10" s="78"/>
      <c r="B10" s="17"/>
      <c r="C10" s="21"/>
      <c r="D10" s="261"/>
      <c r="E10" s="250"/>
      <c r="F10" s="250"/>
      <c r="G10" s="251"/>
      <c r="H10" s="8"/>
      <c r="I10" s="8"/>
      <c r="J10" s="8"/>
      <c r="K10" s="8"/>
      <c r="L10" s="8"/>
      <c r="M10" s="77"/>
      <c r="N10" s="1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3" x14ac:dyDescent="0.3">
      <c r="A11" s="78"/>
      <c r="B11" s="17"/>
      <c r="C11" s="21"/>
      <c r="D11" s="261"/>
      <c r="E11" s="250"/>
      <c r="F11" s="250"/>
      <c r="G11" s="251"/>
      <c r="H11" s="8"/>
      <c r="I11" s="8"/>
      <c r="J11" s="8"/>
      <c r="K11" s="8"/>
      <c r="L11" s="8"/>
      <c r="M11" s="77"/>
      <c r="N11" s="1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3" x14ac:dyDescent="0.3">
      <c r="A12" s="78"/>
      <c r="B12" s="79"/>
      <c r="C12" s="24"/>
      <c r="D12" s="284"/>
      <c r="E12" s="285"/>
      <c r="F12" s="285"/>
      <c r="G12" s="263"/>
      <c r="H12" s="9"/>
      <c r="I12" s="9"/>
      <c r="J12" s="9"/>
      <c r="K12" s="9"/>
      <c r="L12" s="9"/>
      <c r="M12" s="81"/>
      <c r="N12" s="1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39" x14ac:dyDescent="0.3">
      <c r="A13" s="82"/>
      <c r="B13" s="83"/>
      <c r="C13" s="216" t="s">
        <v>10</v>
      </c>
      <c r="D13" s="219" t="s">
        <v>11</v>
      </c>
      <c r="E13" s="219" t="s">
        <v>12</v>
      </c>
      <c r="F13" s="219" t="s">
        <v>13</v>
      </c>
      <c r="G13" s="219" t="s">
        <v>14</v>
      </c>
      <c r="H13" s="219" t="s">
        <v>15</v>
      </c>
      <c r="I13" s="219" t="s">
        <v>16</v>
      </c>
      <c r="J13" s="219" t="s">
        <v>17</v>
      </c>
      <c r="K13" s="219" t="s">
        <v>18</v>
      </c>
      <c r="L13" s="220" t="s">
        <v>19</v>
      </c>
      <c r="M13" s="84"/>
      <c r="N13" s="112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1:29" ht="22.5" customHeight="1" x14ac:dyDescent="0.3">
      <c r="A14" s="86"/>
      <c r="B14" s="87"/>
      <c r="C14" s="100" t="s">
        <v>50</v>
      </c>
      <c r="D14" s="101">
        <v>3</v>
      </c>
      <c r="E14" s="101">
        <f>D14*12</f>
        <v>36</v>
      </c>
      <c r="F14" s="102">
        <f>INDICADORES!D8</f>
        <v>37545.61</v>
      </c>
      <c r="G14" s="103">
        <f>+INDICADORES!C17</f>
        <v>0.04</v>
      </c>
      <c r="H14" s="102">
        <f>(E14*F14)</f>
        <v>1351641.96</v>
      </c>
      <c r="I14" s="102">
        <f t="shared" ref="I14:L14" si="0">(H14*$G$14)+H14</f>
        <v>1405707.6384000001</v>
      </c>
      <c r="J14" s="102">
        <f t="shared" si="0"/>
        <v>1461935.9439360001</v>
      </c>
      <c r="K14" s="102">
        <f t="shared" si="0"/>
        <v>1520413.38169344</v>
      </c>
      <c r="L14" s="104">
        <f t="shared" si="0"/>
        <v>1581229.9169611777</v>
      </c>
      <c r="M14" s="88"/>
      <c r="N14" s="112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29" ht="13" x14ac:dyDescent="0.3">
      <c r="A15" s="89"/>
      <c r="B15" s="90"/>
      <c r="C15" s="279" t="s">
        <v>28</v>
      </c>
      <c r="D15" s="253"/>
      <c r="E15" s="253"/>
      <c r="F15" s="253"/>
      <c r="G15" s="280"/>
      <c r="H15" s="105">
        <f t="shared" ref="H15:L15" si="1">SUM(H14)</f>
        <v>1351641.96</v>
      </c>
      <c r="I15" s="105">
        <f t="shared" si="1"/>
        <v>1405707.6384000001</v>
      </c>
      <c r="J15" s="105">
        <f t="shared" si="1"/>
        <v>1461935.9439360001</v>
      </c>
      <c r="K15" s="105">
        <f t="shared" si="1"/>
        <v>1520413.38169344</v>
      </c>
      <c r="L15" s="106">
        <f t="shared" si="1"/>
        <v>1581229.9169611777</v>
      </c>
      <c r="M15" s="91"/>
      <c r="N15" s="1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3" x14ac:dyDescent="0.3">
      <c r="A16" s="89"/>
      <c r="B16" s="90"/>
      <c r="C16" s="281" t="s">
        <v>32</v>
      </c>
      <c r="D16" s="256"/>
      <c r="E16" s="256"/>
      <c r="F16" s="256"/>
      <c r="G16" s="282"/>
      <c r="H16" s="107">
        <f t="shared" ref="H16:L16" si="2">H15*19%</f>
        <v>256811.9724</v>
      </c>
      <c r="I16" s="107">
        <f t="shared" si="2"/>
        <v>267084.45129599998</v>
      </c>
      <c r="J16" s="107">
        <f t="shared" si="2"/>
        <v>277767.82934784004</v>
      </c>
      <c r="K16" s="107">
        <f t="shared" si="2"/>
        <v>288878.54252175358</v>
      </c>
      <c r="L16" s="108">
        <f t="shared" si="2"/>
        <v>300433.68422262376</v>
      </c>
      <c r="M16" s="91"/>
      <c r="N16" s="1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3" x14ac:dyDescent="0.3">
      <c r="A17" s="89"/>
      <c r="B17" s="90"/>
      <c r="C17" s="273" t="s">
        <v>36</v>
      </c>
      <c r="D17" s="259"/>
      <c r="E17" s="259"/>
      <c r="F17" s="259"/>
      <c r="G17" s="274"/>
      <c r="H17" s="109">
        <f t="shared" ref="H17:L17" si="3">SUM(H15,H16)</f>
        <v>1608453.9324</v>
      </c>
      <c r="I17" s="109">
        <f t="shared" si="3"/>
        <v>1672792.0896960001</v>
      </c>
      <c r="J17" s="109">
        <f t="shared" si="3"/>
        <v>1739703.7732838402</v>
      </c>
      <c r="K17" s="109">
        <f t="shared" si="3"/>
        <v>1809291.9242151936</v>
      </c>
      <c r="L17" s="110">
        <f t="shared" si="3"/>
        <v>1881663.6011838014</v>
      </c>
      <c r="M17" s="91"/>
      <c r="N17" s="1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3" x14ac:dyDescent="0.3">
      <c r="A18" s="12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1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3" x14ac:dyDescent="0.3">
      <c r="A19" s="12"/>
      <c r="B19" s="92"/>
      <c r="C19" s="267"/>
      <c r="D19" s="268"/>
      <c r="E19" s="268"/>
      <c r="F19" s="268"/>
      <c r="G19" s="268"/>
      <c r="H19" s="268"/>
      <c r="I19" s="268"/>
      <c r="J19" s="268"/>
      <c r="K19" s="268"/>
      <c r="L19" s="269"/>
      <c r="M19" s="94"/>
      <c r="N19" s="1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3" x14ac:dyDescent="0.3">
      <c r="A20" s="65"/>
      <c r="B20" s="95"/>
      <c r="C20" s="270"/>
      <c r="D20" s="271"/>
      <c r="E20" s="271"/>
      <c r="F20" s="271"/>
      <c r="G20" s="271"/>
      <c r="H20" s="271"/>
      <c r="I20" s="271"/>
      <c r="J20" s="271"/>
      <c r="K20" s="271"/>
      <c r="L20" s="272"/>
      <c r="M20" s="96"/>
      <c r="N20" s="1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3" x14ac:dyDescent="0.3">
      <c r="A21" s="141"/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1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3.5" thickBot="1" x14ac:dyDescent="0.3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3" x14ac:dyDescent="0.3">
      <c r="A23" s="11"/>
      <c r="B23" s="11"/>
      <c r="C23" s="72" t="s">
        <v>121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3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3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3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3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3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3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3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3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3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3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3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3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3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3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3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3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3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3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3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3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3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3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3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3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3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3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3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3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3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3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3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3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3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3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3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3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3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3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3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3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3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3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3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3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3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3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3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3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3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3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3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3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3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3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3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3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3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3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3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3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3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3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3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3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3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3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3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3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3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3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3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3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3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3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3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3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3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3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3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3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3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3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3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3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3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3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3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3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3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3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3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3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3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3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3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3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3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3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3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3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3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3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3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3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3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3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3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3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3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3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3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3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3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3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3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3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3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3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3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3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3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3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3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3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3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3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3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3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3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3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3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3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3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3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3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3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3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3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3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3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3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3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3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3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3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3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3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3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3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3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3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3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3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3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3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3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3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3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3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3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3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3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3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3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3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3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3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3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3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3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3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3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3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3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3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3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3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3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3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3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3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3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3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3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3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3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3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3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3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3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3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3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3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3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3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3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3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3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3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3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3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3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3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3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3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3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3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3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3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3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3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3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3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3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3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3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3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3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3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3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3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3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3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3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3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3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3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3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3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3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3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3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3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3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3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ht="13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ht="13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ht="13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ht="13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ht="13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ht="13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ht="13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ht="13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ht="13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ht="13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ht="13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ht="13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ht="13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ht="13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ht="13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ht="13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ht="13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ht="13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ht="13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ht="13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ht="13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ht="13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ht="13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ht="13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ht="13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ht="13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ht="13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13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ht="13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ht="13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ht="13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ht="13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ht="13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ht="13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ht="13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ht="13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ht="13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ht="13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ht="13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ht="13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ht="13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ht="13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ht="13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ht="13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ht="13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ht="13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ht="13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ht="13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ht="13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ht="13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ht="13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ht="13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ht="13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ht="13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ht="13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ht="13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13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ht="13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ht="13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ht="13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ht="13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ht="13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ht="13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ht="13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ht="13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ht="13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ht="13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:29" ht="13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13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:29" ht="13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:29" ht="13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ht="13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:29" ht="13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ht="13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:29" ht="13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:29" ht="13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ht="13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:29" ht="13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:29" ht="13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:29" ht="13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ht="13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:29" ht="13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ht="13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:29" ht="13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ht="13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:29" ht="13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:29" ht="13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:29" ht="13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ht="13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:29" ht="13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:29" ht="13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:29" ht="13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ht="13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:29" ht="13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1:29" ht="13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ht="13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ht="13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1:29" ht="13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1:29" ht="13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13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1:29" ht="13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1:29" ht="13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1:29" ht="13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ht="13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1:29" ht="13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1:29" ht="13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1:29" ht="13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ht="13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ht="13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29" ht="13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ht="13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ht="13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1:29" ht="13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ht="13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1:29" ht="13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1:29" ht="13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ht="13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1:29" ht="13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1:29" ht="13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ht="13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ht="13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1:29" ht="13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ht="13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ht="13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1:29" ht="13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ht="13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1:29" ht="13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1:29" ht="13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ht="13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1:29" ht="13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1:29" ht="13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ht="13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ht="13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1:29" ht="13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ht="13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1:29" ht="13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1:29" ht="13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ht="13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1:29" ht="13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ht="13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1:29" ht="13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ht="13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1:29" ht="13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ht="13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1:29" ht="13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1:29" ht="13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1:29" ht="13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1:29" ht="13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ht="13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1:29" ht="13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1:29" ht="13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1:29" ht="13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ht="13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1:29" ht="13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1:29" ht="13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1:29" ht="13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ht="13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1:29" ht="13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1:29" ht="13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1:29" ht="13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13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1:29" ht="13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1:29" ht="13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ht="13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ht="13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1:29" ht="13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ht="13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1:29" ht="13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1:29" ht="13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1:29" ht="13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ht="13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1:29" ht="13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ht="13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1:29" ht="13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ht="13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ht="13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ht="13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ht="13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1:29" ht="13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1:29" ht="13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1:29" ht="13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ht="13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1:29" ht="13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1:29" ht="13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ht="13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13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ht="13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3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ht="13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13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ht="13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ht="13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ht="13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13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ht="13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ht="13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3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ht="13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ht="13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ht="13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13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ht="13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ht="13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ht="13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13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ht="13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ht="13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ht="13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13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ht="13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ht="13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ht="13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13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ht="13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ht="13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ht="13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ht="13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ht="13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13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ht="13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ht="13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13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ht="13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ht="13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3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13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ht="13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3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13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ht="13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ht="13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ht="13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ht="13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ht="13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ht="13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ht="13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3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ht="13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ht="13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3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ht="13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ht="13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ht="13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ht="13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ht="13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ht="13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ht="13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ht="13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3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ht="13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ht="13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3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ht="13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ht="13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13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ht="13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ht="13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ht="13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13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ht="13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3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ht="13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ht="13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ht="13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ht="13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ht="13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13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ht="13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ht="13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13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ht="13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ht="13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13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ht="13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ht="13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13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ht="13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ht="13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13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ht="13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13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ht="13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13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ht="13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ht="13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13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ht="13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ht="13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3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ht="13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ht="13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3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ht="13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13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ht="13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13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ht="13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13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ht="13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13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3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13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ht="13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3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ht="13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ht="13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13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ht="13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13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3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13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ht="13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3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ht="13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13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3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ht="13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ht="13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ht="13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ht="13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ht="13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ht="13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ht="13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ht="13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3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ht="13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ht="13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ht="13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ht="13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ht="13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ht="13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ht="13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ht="13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ht="13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ht="13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ht="13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ht="13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ht="13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ht="13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ht="13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ht="13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ht="13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ht="13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ht="13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ht="13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ht="13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ht="13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ht="13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ht="13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ht="13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ht="13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ht="13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3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ht="13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ht="13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3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ht="13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ht="13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ht="13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ht="13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ht="13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ht="13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ht="13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ht="13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3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ht="13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ht="13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3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ht="13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ht="13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ht="13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ht="13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ht="13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ht="13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ht="13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ht="13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3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ht="13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ht="13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ht="13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ht="13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ht="13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ht="13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ht="13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ht="13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ht="13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ht="13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ht="13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ht="13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ht="13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ht="13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ht="13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ht="13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ht="13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ht="13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ht="13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ht="13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ht="13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ht="13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ht="13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ht="13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ht="13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ht="13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ht="13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ht="13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ht="13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ht="13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ht="13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ht="13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ht="13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ht="13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ht="13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ht="13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ht="13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ht="13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ht="13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ht="13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ht="13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ht="13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ht="13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ht="13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ht="13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ht="13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ht="13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ht="13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ht="13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ht="13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ht="13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ht="13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ht="13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ht="13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ht="13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ht="13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ht="13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ht="13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ht="13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ht="13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ht="13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ht="13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ht="13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ht="13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ht="13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ht="13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ht="13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ht="13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ht="13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ht="13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ht="13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ht="13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ht="13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ht="13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ht="13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ht="13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ht="13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ht="13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ht="13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ht="13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ht="13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ht="13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ht="13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ht="13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ht="13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ht="13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ht="13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ht="13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ht="13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ht="13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ht="13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ht="13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ht="13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ht="13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ht="13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ht="13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ht="13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ht="13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ht="13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ht="13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ht="13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ht="13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ht="13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ht="13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ht="13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ht="13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ht="13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ht="13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ht="13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ht="13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ht="13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ht="13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1:29" ht="13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 ht="13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 ht="13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ht="13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1:29" ht="13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 ht="13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ht="13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1:29" ht="13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1:29" ht="13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1:29" ht="13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1:29" ht="13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1:29" ht="13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1:29" ht="13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1:29" ht="13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1:29" ht="13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ht="13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 ht="13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 ht="13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ht="13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 ht="13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 ht="13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 ht="13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 ht="13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 ht="13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1:29" ht="13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 ht="13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1:29" ht="13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ht="13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 ht="13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1:29" ht="13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 ht="13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1:29" ht="13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1:29" ht="13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1:29" ht="13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1:29" ht="13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 ht="13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1:29" ht="13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1:29" ht="13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1:29" ht="13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1:29" ht="13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1:29" ht="13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1:29" ht="13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 ht="13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 ht="13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 ht="13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 ht="13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29" ht="13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29" ht="13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29" ht="13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29" ht="13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1:29" ht="13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 ht="13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 ht="13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1:29" ht="13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1:29" ht="13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ht="13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1:29" ht="13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1:29" ht="13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ht="13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 ht="13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 ht="13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 ht="13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1:29" ht="13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 ht="13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 ht="13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 ht="13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1:29" ht="13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ht="13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1:29" ht="13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1:29" ht="13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spans="1:29" ht="13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spans="1:29" ht="13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spans="1:29" ht="13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spans="1:29" ht="13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spans="1:29" ht="13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spans="1:29" ht="13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spans="1:29" ht="13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spans="1:29" ht="13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spans="1:29" ht="13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spans="1:29" ht="13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spans="1:29" ht="13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spans="1:29" ht="13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spans="1:29" ht="13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spans="1:29" ht="13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spans="1:29" ht="13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spans="1:29" ht="13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spans="1:29" ht="13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spans="1:29" ht="13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spans="1:29" ht="13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spans="1:29" ht="13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spans="1:29" ht="13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spans="1:29" ht="13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spans="1:29" ht="13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spans="1:29" ht="13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spans="1:29" ht="13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spans="1:29" ht="13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spans="1:29" ht="13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spans="1:29" ht="13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spans="1:29" ht="13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spans="1:29" ht="13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spans="1:29" ht="13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spans="1:29" ht="13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spans="1:29" ht="13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spans="1:29" ht="13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spans="1:29" ht="13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spans="1:29" ht="13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spans="1:29" ht="13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spans="1:29" ht="13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spans="1:29" ht="13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spans="1:29" ht="13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spans="1:29" ht="13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spans="1:29" ht="13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spans="1:29" ht="13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spans="1:29" ht="13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spans="1:29" ht="13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spans="1:29" ht="13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spans="1:29" ht="13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spans="1:29" ht="13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spans="1:29" ht="13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spans="1:29" ht="13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spans="1:29" ht="13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spans="1:29" ht="13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spans="1:29" ht="13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spans="1:29" ht="13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spans="1:29" ht="13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spans="1:29" ht="13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spans="1:29" ht="13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spans="1:29" ht="13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spans="1:29" ht="13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spans="1:29" ht="13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spans="1:29" ht="13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1:29" ht="13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spans="1:29" ht="13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spans="1:29" ht="13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1:29" ht="13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spans="1:29" ht="13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spans="1:29" ht="13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spans="1:29" ht="13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spans="1:29" ht="13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spans="1:29" ht="13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spans="1:29" ht="13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spans="1:29" ht="13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spans="1:29" ht="13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spans="1:29" ht="13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spans="1:29" ht="13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spans="1:29" ht="13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spans="1:29" ht="13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spans="1:29" ht="13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spans="1:29" ht="13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spans="1:29" ht="13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spans="1:29" ht="13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spans="1:29" ht="13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spans="1:29" ht="13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spans="1:29" ht="13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spans="1:29" ht="13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spans="1:29" ht="13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spans="1:29" ht="13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spans="1:29" ht="13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spans="1:29" ht="13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spans="1:29" ht="13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spans="1:29" ht="13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spans="1:29" ht="13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spans="1:29" ht="13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spans="1:29" ht="13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spans="1:29" ht="13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spans="1:29" ht="13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spans="1:29" ht="13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spans="1:29" ht="13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spans="1:29" ht="13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1:29" ht="13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1:29" ht="13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 ht="13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1:29" ht="13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1:29" ht="13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ht="13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ht="13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ht="13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ht="13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ht="13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ht="13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ht="13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ht="13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ht="13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3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ht="13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ht="13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3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ht="13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ht="13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ht="13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ht="13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ht="13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ht="13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ht="13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ht="13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3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ht="13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ht="13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3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ht="13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ht="13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ht="13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 ht="13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ht="13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ht="13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ht="13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ht="13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ht="13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1:29" ht="13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1:29" ht="13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 ht="13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1:29" ht="13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1:29" ht="13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spans="1:29" ht="13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spans="1:29" ht="13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spans="1:29" ht="13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spans="1:29" ht="13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spans="1:29" ht="13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spans="1:29" ht="13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1:29" ht="13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spans="1:29" ht="13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spans="1:29" ht="13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spans="1:29" ht="13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spans="1:29" ht="13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spans="1:29" ht="13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spans="1:29" ht="13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spans="1:29" ht="13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spans="1:29" ht="13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spans="1:29" ht="13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spans="1:29" ht="13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</row>
    <row r="979" spans="1:29" ht="13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spans="1:29" ht="13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spans="1:29" ht="13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</row>
    <row r="982" spans="1:29" ht="13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</row>
    <row r="983" spans="1:29" ht="13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</row>
    <row r="984" spans="1:29" ht="13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</row>
    <row r="985" spans="1:29" ht="13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</row>
    <row r="986" spans="1:29" ht="13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</row>
    <row r="987" spans="1:29" ht="13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</row>
    <row r="988" spans="1:29" ht="13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</row>
    <row r="989" spans="1:29" ht="13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</row>
    <row r="990" spans="1:29" ht="13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</row>
    <row r="991" spans="1:29" ht="13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spans="1:29" ht="13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</row>
    <row r="993" spans="1:29" ht="13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spans="1:29" ht="13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spans="1:29" ht="13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spans="1:29" ht="13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</row>
    <row r="997" spans="1:29" ht="13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  <row r="998" spans="1:29" ht="13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spans="1:29" ht="13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</row>
    <row r="1000" spans="1:29" ht="13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</row>
    <row r="1001" spans="1:29" ht="13" x14ac:dyDescent="0.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</row>
    <row r="1002" spans="1:29" ht="13" x14ac:dyDescent="0.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</row>
    <row r="1003" spans="1:29" ht="13" x14ac:dyDescent="0.3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</row>
    <row r="1004" spans="1:29" ht="13" x14ac:dyDescent="0.3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</row>
    <row r="1005" spans="1:29" ht="13" x14ac:dyDescent="0.3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</row>
    <row r="1006" spans="1:29" ht="13" x14ac:dyDescent="0.3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</row>
    <row r="1007" spans="1:29" ht="13" x14ac:dyDescent="0.3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</row>
    <row r="1008" spans="1:29" ht="13" x14ac:dyDescent="0.3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</row>
    <row r="1009" spans="1:29" ht="13" x14ac:dyDescent="0.3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</row>
    <row r="1010" spans="1:29" ht="13" x14ac:dyDescent="0.3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</row>
  </sheetData>
  <mergeCells count="11">
    <mergeCell ref="C19:L19"/>
    <mergeCell ref="C20:L20"/>
    <mergeCell ref="C4:L4"/>
    <mergeCell ref="C5:L5"/>
    <mergeCell ref="C17:G17"/>
    <mergeCell ref="C16:G16"/>
    <mergeCell ref="D9:G9"/>
    <mergeCell ref="D12:G12"/>
    <mergeCell ref="C15:G15"/>
    <mergeCell ref="D10:G10"/>
    <mergeCell ref="D11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495B9-9805-4B22-8F91-3FD263807FBD}">
  <sheetPr>
    <tabColor theme="4" tint="0.39997558519241921"/>
    <outlinePr summaryBelow="0" summaryRight="0"/>
  </sheetPr>
  <dimension ref="A1:AC1010"/>
  <sheetViews>
    <sheetView workbookViewId="0">
      <selection activeCell="C23" sqref="C23"/>
    </sheetView>
  </sheetViews>
  <sheetFormatPr baseColWidth="10" defaultColWidth="11.08203125" defaultRowHeight="15" customHeight="1" x14ac:dyDescent="0.3"/>
  <cols>
    <col min="1" max="2" width="4" style="1" customWidth="1"/>
    <col min="3" max="3" width="19.83203125" style="1" customWidth="1"/>
    <col min="4" max="7" width="7.33203125" style="1" customWidth="1"/>
    <col min="8" max="12" width="12.33203125" style="1" bestFit="1" customWidth="1"/>
    <col min="13" max="13" width="4" style="1" customWidth="1"/>
    <col min="14" max="16384" width="11.08203125" style="1"/>
  </cols>
  <sheetData>
    <row r="1" spans="1:29" ht="13.5" thickBot="1" x14ac:dyDescent="0.35">
      <c r="A1" s="8"/>
      <c r="B1" s="9"/>
      <c r="C1" s="72" t="s">
        <v>121</v>
      </c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3.5" thickBot="1" x14ac:dyDescent="0.35">
      <c r="A2" s="12"/>
      <c r="B2" s="238"/>
      <c r="C2" s="241"/>
      <c r="D2" s="242"/>
      <c r="E2" s="242"/>
      <c r="F2" s="242"/>
      <c r="G2" s="242"/>
      <c r="H2" s="242"/>
      <c r="I2" s="242"/>
      <c r="J2" s="242"/>
      <c r="K2" s="242"/>
      <c r="L2" s="242"/>
      <c r="M2" s="243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3.5" thickBot="1" x14ac:dyDescent="0.35">
      <c r="A3" s="12"/>
      <c r="B3" s="73"/>
      <c r="C3" s="74" t="s">
        <v>46</v>
      </c>
      <c r="D3" s="74"/>
      <c r="E3" s="74"/>
      <c r="F3" s="74"/>
      <c r="G3" s="74"/>
      <c r="H3" s="74"/>
      <c r="I3" s="74"/>
      <c r="J3" s="74"/>
      <c r="K3" s="74"/>
      <c r="L3" s="74"/>
      <c r="M3" s="75"/>
      <c r="N3" s="1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3.5" thickBot="1" x14ac:dyDescent="0.35">
      <c r="A4" s="12"/>
      <c r="B4" s="76"/>
      <c r="C4" s="275" t="s">
        <v>40</v>
      </c>
      <c r="D4" s="250"/>
      <c r="E4" s="250"/>
      <c r="F4" s="250"/>
      <c r="G4" s="250"/>
      <c r="H4" s="250"/>
      <c r="I4" s="250"/>
      <c r="J4" s="250"/>
      <c r="K4" s="250"/>
      <c r="L4" s="251"/>
      <c r="M4" s="77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ht="13.5" thickBot="1" x14ac:dyDescent="0.35">
      <c r="A5" s="12"/>
      <c r="B5" s="76"/>
      <c r="C5" s="275" t="s">
        <v>47</v>
      </c>
      <c r="D5" s="250"/>
      <c r="E5" s="250"/>
      <c r="F5" s="250"/>
      <c r="G5" s="250"/>
      <c r="H5" s="250"/>
      <c r="I5" s="250"/>
      <c r="J5" s="250"/>
      <c r="K5" s="250"/>
      <c r="L5" s="251"/>
      <c r="M5" s="77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3.5" thickBot="1" x14ac:dyDescent="0.35">
      <c r="A6" s="12"/>
      <c r="B6" s="76"/>
      <c r="C6" s="8"/>
      <c r="D6" s="8"/>
      <c r="E6" s="8"/>
      <c r="F6" s="8"/>
      <c r="G6" s="8"/>
      <c r="H6" s="8"/>
      <c r="I6" s="8"/>
      <c r="J6" s="8"/>
      <c r="K6" s="8"/>
      <c r="L6" s="8"/>
      <c r="M6" s="77"/>
      <c r="N6" s="1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3.5" thickBot="1" x14ac:dyDescent="0.35">
      <c r="A7" s="78"/>
      <c r="B7" s="17"/>
      <c r="C7" s="21" t="s">
        <v>7</v>
      </c>
      <c r="D7" s="78" t="str">
        <f>'SISTEMA TRANSMISION (INVERS)'!D7</f>
        <v>Indicar Zona de Postulación; [Local Comunitario, Local, Regional]</v>
      </c>
      <c r="E7" s="18"/>
      <c r="F7" s="18"/>
      <c r="G7" s="19"/>
      <c r="H7" s="8"/>
      <c r="I7" s="8"/>
      <c r="J7" s="8"/>
      <c r="K7" s="8"/>
      <c r="L7" s="8"/>
      <c r="M7" s="77"/>
      <c r="N7" s="1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3.5" thickBot="1" x14ac:dyDescent="0.35">
      <c r="A8" s="78"/>
      <c r="B8" s="17"/>
      <c r="C8" s="21" t="s">
        <v>9</v>
      </c>
      <c r="D8" s="78" t="str">
        <f>'SISTEMA TRANSMISION (INVERS)'!D8</f>
        <v>Indicar Nombre de empresa</v>
      </c>
      <c r="E8" s="18"/>
      <c r="F8" s="18"/>
      <c r="G8" s="19"/>
      <c r="H8" s="8"/>
      <c r="I8" s="8"/>
      <c r="J8" s="8"/>
      <c r="K8" s="8"/>
      <c r="L8" s="8"/>
      <c r="M8" s="77"/>
      <c r="N8" s="1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13.5" thickBot="1" x14ac:dyDescent="0.35">
      <c r="A9" s="78"/>
      <c r="B9" s="17"/>
      <c r="C9" s="21" t="str">
        <f>HOUSING!C9</f>
        <v>POTENCIA DE TX</v>
      </c>
      <c r="D9" s="261" t="str">
        <f>HOUSING!D9</f>
        <v>Indicar Potencia en Watts [W]</v>
      </c>
      <c r="E9" s="250"/>
      <c r="F9" s="250"/>
      <c r="G9" s="251"/>
      <c r="H9" s="8"/>
      <c r="I9" s="8"/>
      <c r="J9" s="8"/>
      <c r="K9" s="8"/>
      <c r="L9" s="8"/>
      <c r="M9" s="77"/>
      <c r="N9" s="1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13.5" thickBot="1" x14ac:dyDescent="0.35">
      <c r="A10" s="78"/>
      <c r="B10" s="17"/>
      <c r="C10" s="21"/>
      <c r="D10" s="261"/>
      <c r="E10" s="250"/>
      <c r="F10" s="250"/>
      <c r="G10" s="251"/>
      <c r="H10" s="8"/>
      <c r="I10" s="8"/>
      <c r="J10" s="8"/>
      <c r="K10" s="8"/>
      <c r="L10" s="8"/>
      <c r="M10" s="77"/>
      <c r="N10" s="1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3.5" thickBot="1" x14ac:dyDescent="0.35">
      <c r="A11" s="78"/>
      <c r="B11" s="17"/>
      <c r="C11" s="21"/>
      <c r="D11" s="261"/>
      <c r="E11" s="250"/>
      <c r="F11" s="250"/>
      <c r="G11" s="251"/>
      <c r="H11" s="8"/>
      <c r="I11" s="8"/>
      <c r="J11" s="8"/>
      <c r="K11" s="8"/>
      <c r="L11" s="8"/>
      <c r="M11" s="77"/>
      <c r="N11" s="1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3.5" thickBot="1" x14ac:dyDescent="0.35">
      <c r="A12" s="78"/>
      <c r="B12" s="79"/>
      <c r="C12" s="24"/>
      <c r="D12" s="284"/>
      <c r="E12" s="285"/>
      <c r="F12" s="285"/>
      <c r="G12" s="263"/>
      <c r="H12" s="9"/>
      <c r="I12" s="9"/>
      <c r="J12" s="9"/>
      <c r="K12" s="9"/>
      <c r="L12" s="9"/>
      <c r="M12" s="81"/>
      <c r="N12" s="1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39.5" thickBot="1" x14ac:dyDescent="0.35">
      <c r="A13" s="82"/>
      <c r="B13" s="83"/>
      <c r="C13" s="216" t="s">
        <v>10</v>
      </c>
      <c r="D13" s="219" t="s">
        <v>11</v>
      </c>
      <c r="E13" s="219" t="s">
        <v>12</v>
      </c>
      <c r="F13" s="219" t="s">
        <v>105</v>
      </c>
      <c r="G13" s="219" t="s">
        <v>106</v>
      </c>
      <c r="H13" s="219" t="s">
        <v>15</v>
      </c>
      <c r="I13" s="219" t="s">
        <v>16</v>
      </c>
      <c r="J13" s="219" t="s">
        <v>17</v>
      </c>
      <c r="K13" s="219" t="s">
        <v>18</v>
      </c>
      <c r="L13" s="220" t="s">
        <v>19</v>
      </c>
      <c r="M13" s="84"/>
      <c r="N13" s="112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1:29" ht="22.5" customHeight="1" thickBot="1" x14ac:dyDescent="0.35">
      <c r="A14" s="86"/>
      <c r="B14" s="87"/>
      <c r="C14" s="100" t="s">
        <v>110</v>
      </c>
      <c r="D14" s="101">
        <v>3</v>
      </c>
      <c r="E14" s="101">
        <f>D14*12</f>
        <v>36</v>
      </c>
      <c r="F14" s="102">
        <f>INDICADORES!D8</f>
        <v>37545.61</v>
      </c>
      <c r="G14" s="103">
        <f>INDICADORES!C17</f>
        <v>0.04</v>
      </c>
      <c r="H14" s="102">
        <f>(E14*F14)</f>
        <v>1351641.96</v>
      </c>
      <c r="I14" s="102">
        <f t="shared" ref="I14:L14" si="0">(H14*$G$14)+H14</f>
        <v>1405707.6384000001</v>
      </c>
      <c r="J14" s="102">
        <f t="shared" si="0"/>
        <v>1461935.9439360001</v>
      </c>
      <c r="K14" s="102">
        <f t="shared" si="0"/>
        <v>1520413.38169344</v>
      </c>
      <c r="L14" s="104">
        <f t="shared" si="0"/>
        <v>1581229.9169611777</v>
      </c>
      <c r="M14" s="88"/>
      <c r="N14" s="112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</row>
    <row r="15" spans="1:29" ht="13.5" thickBot="1" x14ac:dyDescent="0.35">
      <c r="A15" s="89"/>
      <c r="B15" s="90"/>
      <c r="C15" s="279" t="s">
        <v>28</v>
      </c>
      <c r="D15" s="253"/>
      <c r="E15" s="253"/>
      <c r="F15" s="253"/>
      <c r="G15" s="280"/>
      <c r="H15" s="105">
        <f t="shared" ref="H15:L15" si="1">SUM(H14)</f>
        <v>1351641.96</v>
      </c>
      <c r="I15" s="105">
        <f t="shared" si="1"/>
        <v>1405707.6384000001</v>
      </c>
      <c r="J15" s="105">
        <f t="shared" si="1"/>
        <v>1461935.9439360001</v>
      </c>
      <c r="K15" s="105">
        <f t="shared" si="1"/>
        <v>1520413.38169344</v>
      </c>
      <c r="L15" s="106">
        <f t="shared" si="1"/>
        <v>1581229.9169611777</v>
      </c>
      <c r="M15" s="91"/>
      <c r="N15" s="1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13.5" thickBot="1" x14ac:dyDescent="0.35">
      <c r="A16" s="89"/>
      <c r="B16" s="90"/>
      <c r="C16" s="281" t="s">
        <v>32</v>
      </c>
      <c r="D16" s="256"/>
      <c r="E16" s="256"/>
      <c r="F16" s="256"/>
      <c r="G16" s="282"/>
      <c r="H16" s="107">
        <f t="shared" ref="H16:L16" si="2">H15*19%</f>
        <v>256811.9724</v>
      </c>
      <c r="I16" s="107">
        <f t="shared" si="2"/>
        <v>267084.45129599998</v>
      </c>
      <c r="J16" s="107">
        <f t="shared" si="2"/>
        <v>277767.82934784004</v>
      </c>
      <c r="K16" s="107">
        <f t="shared" si="2"/>
        <v>288878.54252175358</v>
      </c>
      <c r="L16" s="108">
        <f t="shared" si="2"/>
        <v>300433.68422262376</v>
      </c>
      <c r="M16" s="91"/>
      <c r="N16" s="16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3.5" thickBot="1" x14ac:dyDescent="0.35">
      <c r="A17" s="89"/>
      <c r="B17" s="90"/>
      <c r="C17" s="273" t="s">
        <v>36</v>
      </c>
      <c r="D17" s="259"/>
      <c r="E17" s="259"/>
      <c r="F17" s="259"/>
      <c r="G17" s="274"/>
      <c r="H17" s="109">
        <f t="shared" ref="H17:L17" si="3">SUM(H15,H16)</f>
        <v>1608453.9324</v>
      </c>
      <c r="I17" s="109">
        <f t="shared" si="3"/>
        <v>1672792.0896960001</v>
      </c>
      <c r="J17" s="109">
        <f t="shared" si="3"/>
        <v>1739703.7732838402</v>
      </c>
      <c r="K17" s="109">
        <f t="shared" si="3"/>
        <v>1809291.9242151936</v>
      </c>
      <c r="L17" s="110">
        <f t="shared" si="3"/>
        <v>1881663.6011838014</v>
      </c>
      <c r="M17" s="91"/>
      <c r="N17" s="1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ht="13.5" thickBot="1" x14ac:dyDescent="0.35">
      <c r="A18" s="12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1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3.5" thickBot="1" x14ac:dyDescent="0.35">
      <c r="A19" s="12"/>
      <c r="B19" s="92"/>
      <c r="C19" s="267"/>
      <c r="D19" s="268"/>
      <c r="E19" s="268"/>
      <c r="F19" s="268"/>
      <c r="G19" s="268"/>
      <c r="H19" s="268"/>
      <c r="I19" s="268"/>
      <c r="J19" s="268"/>
      <c r="K19" s="268"/>
      <c r="L19" s="269"/>
      <c r="M19" s="94"/>
      <c r="N19" s="1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3.5" thickBot="1" x14ac:dyDescent="0.35">
      <c r="A20" s="65"/>
      <c r="B20" s="95"/>
      <c r="C20" s="270"/>
      <c r="D20" s="271"/>
      <c r="E20" s="271"/>
      <c r="F20" s="271"/>
      <c r="G20" s="271"/>
      <c r="H20" s="271"/>
      <c r="I20" s="271"/>
      <c r="J20" s="271"/>
      <c r="K20" s="271"/>
      <c r="L20" s="272"/>
      <c r="M20" s="96"/>
      <c r="N20" s="1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13.5" thickBot="1" x14ac:dyDescent="0.35">
      <c r="A21" s="141"/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1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13.5" thickBot="1" x14ac:dyDescent="0.3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3" x14ac:dyDescent="0.3">
      <c r="A23" s="11"/>
      <c r="B23" s="11"/>
      <c r="C23" s="72" t="s">
        <v>121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3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3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3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3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3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3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3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3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3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3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3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3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3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3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3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3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3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3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3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3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3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3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3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3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3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3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3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3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3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3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3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3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3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3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3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3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3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3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3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3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3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3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3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3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3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3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3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3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3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3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3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3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3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3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3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3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3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3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3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3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3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3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3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3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3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3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3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3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3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3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3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3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3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3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3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3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3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3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3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3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3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3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3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3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3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3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3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3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3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3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3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3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3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3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3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3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3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3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3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3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3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3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3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3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3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3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3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3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3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3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3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3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3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3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3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3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3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3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3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3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3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3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3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3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3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3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3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3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3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3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3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3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3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3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3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3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3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3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3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3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3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3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3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3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3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3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3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3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3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3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3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3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3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3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3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3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3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3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3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3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3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3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3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3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3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3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3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3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3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3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3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3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3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3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3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3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3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3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3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3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3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3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3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3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3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3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3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3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3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3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3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3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3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3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3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3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3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3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3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3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3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3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3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3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3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3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3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3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3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3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3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3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3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3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3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3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3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3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3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3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3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3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3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3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3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3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3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3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3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3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3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3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3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3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3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ht="13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ht="13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ht="13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ht="13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ht="13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ht="13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ht="13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ht="13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ht="13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ht="13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ht="13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ht="13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ht="13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ht="13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ht="13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ht="13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ht="13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ht="13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ht="13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ht="13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ht="13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ht="13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ht="13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ht="13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ht="13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ht="13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ht="13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13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ht="13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ht="13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ht="13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ht="13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ht="13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ht="13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ht="13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ht="13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ht="13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ht="13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ht="13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ht="13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ht="13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ht="13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ht="13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ht="13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ht="13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ht="13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ht="13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ht="13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ht="13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ht="13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ht="13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ht="13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ht="13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ht="13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ht="13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ht="13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13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ht="13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ht="13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ht="13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ht="13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ht="13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ht="13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ht="13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ht="13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ht="13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ht="13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:29" ht="13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13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:29" ht="13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:29" ht="13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ht="13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:29" ht="13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ht="13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:29" ht="13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:29" ht="13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ht="13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:29" ht="13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:29" ht="13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:29" ht="13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ht="13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:29" ht="13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ht="13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:29" ht="13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ht="13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:29" ht="13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:29" ht="13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:29" ht="13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ht="13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:29" ht="13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:29" ht="13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:29" ht="13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ht="13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:29" ht="13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1:29" ht="13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ht="13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ht="13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1:29" ht="13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1:29" ht="13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13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1:29" ht="13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1:29" ht="13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1:29" ht="13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ht="13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1:29" ht="13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1:29" ht="13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1:29" ht="13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ht="13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ht="13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29" ht="13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ht="13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ht="13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1:29" ht="13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ht="13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1:29" ht="13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1:29" ht="13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ht="13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1:29" ht="13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1:29" ht="13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ht="13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ht="13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1:29" ht="13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ht="13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ht="13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1:29" ht="13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ht="13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1:29" ht="13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1:29" ht="13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ht="13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1:29" ht="13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1:29" ht="13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ht="13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ht="13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1:29" ht="13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ht="13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1:29" ht="13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1:29" ht="13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ht="13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1:29" ht="13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ht="13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1:29" ht="13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ht="13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1:29" ht="13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ht="13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1:29" ht="13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1:29" ht="13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1:29" ht="13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1:29" ht="13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ht="13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1:29" ht="13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1:29" ht="13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1:29" ht="13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ht="13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1:29" ht="13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1:29" ht="13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1:29" ht="13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ht="13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1:29" ht="13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1:29" ht="13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1:29" ht="13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13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1:29" ht="13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1:29" ht="13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ht="13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ht="13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1:29" ht="13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ht="13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1:29" ht="13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1:29" ht="13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1:29" ht="13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ht="13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1:29" ht="13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ht="13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1:29" ht="13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ht="13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ht="13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ht="13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ht="13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1:29" ht="13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1:29" ht="13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1:29" ht="13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ht="13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1:29" ht="13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1:29" ht="13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ht="13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13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ht="13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3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ht="13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13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ht="13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ht="13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ht="13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13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ht="13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ht="13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3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ht="13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ht="13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ht="13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13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ht="13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ht="13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ht="13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13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ht="13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ht="13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ht="13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13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ht="13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ht="13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ht="13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13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ht="13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ht="13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ht="13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ht="13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ht="13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13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ht="13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ht="13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13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ht="13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ht="13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3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13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ht="13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3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13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ht="13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ht="13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ht="13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ht="13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ht="13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ht="13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ht="13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3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ht="13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ht="13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3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ht="13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ht="13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ht="13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ht="13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ht="13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ht="13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ht="13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ht="13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3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ht="13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ht="13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3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ht="13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ht="13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13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ht="13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ht="13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ht="13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13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ht="13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3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ht="13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ht="13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ht="13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ht="13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ht="13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13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ht="13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ht="13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13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ht="13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ht="13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13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ht="13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ht="13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13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ht="13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ht="13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13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ht="13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13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ht="13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13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ht="13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ht="13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13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ht="13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ht="13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3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ht="13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ht="13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3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ht="13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13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ht="13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13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ht="13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13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ht="13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13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3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13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ht="13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3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ht="13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ht="13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13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ht="13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13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3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13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ht="13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3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ht="13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13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3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ht="13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ht="13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ht="13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ht="13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ht="13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ht="13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ht="13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ht="13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3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ht="13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ht="13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ht="13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ht="13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ht="13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ht="13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ht="13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ht="13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ht="13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ht="13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ht="13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ht="13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ht="13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ht="13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ht="13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ht="13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ht="13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ht="13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ht="13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ht="13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ht="13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ht="13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ht="13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ht="13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ht="13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ht="13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ht="13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3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ht="13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ht="13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3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ht="13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ht="13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ht="13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ht="13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ht="13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ht="13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ht="13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ht="13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3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ht="13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ht="13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3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ht="13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ht="13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ht="13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ht="13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ht="13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ht="13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ht="13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ht="13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3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ht="13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ht="13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ht="13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ht="13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ht="13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ht="13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ht="13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ht="13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ht="13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ht="13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ht="13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ht="13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ht="13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ht="13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ht="13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ht="13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ht="13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ht="13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ht="13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ht="13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ht="13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ht="13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ht="13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ht="13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ht="13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ht="13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ht="13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ht="13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ht="13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ht="13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ht="13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ht="13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ht="13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ht="13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ht="13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ht="13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ht="13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ht="13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ht="13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ht="13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ht="13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ht="13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ht="13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ht="13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ht="13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ht="13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ht="13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ht="13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ht="13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ht="13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ht="13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ht="13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ht="13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ht="13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ht="13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ht="13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ht="13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ht="13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ht="13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ht="13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ht="13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ht="13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ht="13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ht="13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ht="13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ht="13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ht="13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ht="13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ht="13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ht="13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ht="13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ht="13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ht="13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ht="13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ht="13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ht="13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ht="13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ht="13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ht="13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ht="13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ht="13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ht="13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ht="13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ht="13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ht="13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ht="13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ht="13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ht="13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ht="13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ht="13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ht="13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ht="13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ht="13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ht="13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ht="13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ht="13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ht="13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ht="13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ht="13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ht="13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ht="13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ht="13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ht="13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ht="13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ht="13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ht="13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ht="13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ht="13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ht="13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ht="13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ht="13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ht="13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1:29" ht="13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 ht="13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 ht="13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ht="13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1:29" ht="13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 ht="13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ht="13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1:29" ht="13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1:29" ht="13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1:29" ht="13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1:29" ht="13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1:29" ht="13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1:29" ht="13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1:29" ht="13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1:29" ht="13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ht="13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 ht="13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 ht="13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ht="13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 ht="13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 ht="13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 ht="13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 ht="13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 ht="13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1:29" ht="13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 ht="13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1:29" ht="13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ht="13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 ht="13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1:29" ht="13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 ht="13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1:29" ht="13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1:29" ht="13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1:29" ht="13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1:29" ht="13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 ht="13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1:29" ht="13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1:29" ht="13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1:29" ht="13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1:29" ht="13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1:29" ht="13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1:29" ht="13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 ht="13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 ht="13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 ht="13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 ht="13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29" ht="13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29" ht="13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29" ht="13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29" ht="13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1:29" ht="13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 ht="13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 ht="13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1:29" ht="13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1:29" ht="13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ht="13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1:29" ht="13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1:29" ht="13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ht="13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 ht="13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 ht="13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 ht="13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1:29" ht="13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 ht="13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 ht="13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 ht="13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1:29" ht="13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ht="13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1:29" ht="13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1:29" ht="13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spans="1:29" ht="13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spans="1:29" ht="13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spans="1:29" ht="13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spans="1:29" ht="13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spans="1:29" ht="13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spans="1:29" ht="13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spans="1:29" ht="13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spans="1:29" ht="13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spans="1:29" ht="13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spans="1:29" ht="13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spans="1:29" ht="13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spans="1:29" ht="13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spans="1:29" ht="13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spans="1:29" ht="13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spans="1:29" ht="13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spans="1:29" ht="13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spans="1:29" ht="13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spans="1:29" ht="13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spans="1:29" ht="13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spans="1:29" ht="13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spans="1:29" ht="13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spans="1:29" ht="13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spans="1:29" ht="13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spans="1:29" ht="13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spans="1:29" ht="13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spans="1:29" ht="13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spans="1:29" ht="13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spans="1:29" ht="13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spans="1:29" ht="13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spans="1:29" ht="13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spans="1:29" ht="13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spans="1:29" ht="13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spans="1:29" ht="13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spans="1:29" ht="13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spans="1:29" ht="13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spans="1:29" ht="13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spans="1:29" ht="13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spans="1:29" ht="13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spans="1:29" ht="13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spans="1:29" ht="13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spans="1:29" ht="13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spans="1:29" ht="13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spans="1:29" ht="13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spans="1:29" ht="13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spans="1:29" ht="13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spans="1:29" ht="13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spans="1:29" ht="13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spans="1:29" ht="13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spans="1:29" ht="13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spans="1:29" ht="13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spans="1:29" ht="13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spans="1:29" ht="13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spans="1:29" ht="13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spans="1:29" ht="13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spans="1:29" ht="13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spans="1:29" ht="13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spans="1:29" ht="13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spans="1:29" ht="13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spans="1:29" ht="13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spans="1:29" ht="13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spans="1:29" ht="13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1:29" ht="13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spans="1:29" ht="13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spans="1:29" ht="13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1:29" ht="13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spans="1:29" ht="13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spans="1:29" ht="13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spans="1:29" ht="13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spans="1:29" ht="13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spans="1:29" ht="13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spans="1:29" ht="13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spans="1:29" ht="13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spans="1:29" ht="13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spans="1:29" ht="13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spans="1:29" ht="13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spans="1:29" ht="13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spans="1:29" ht="13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spans="1:29" ht="13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spans="1:29" ht="13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spans="1:29" ht="13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spans="1:29" ht="13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spans="1:29" ht="13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spans="1:29" ht="13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spans="1:29" ht="13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spans="1:29" ht="13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spans="1:29" ht="13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spans="1:29" ht="13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spans="1:29" ht="13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spans="1:29" ht="13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spans="1:29" ht="13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spans="1:29" ht="13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spans="1:29" ht="13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spans="1:29" ht="13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spans="1:29" ht="13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spans="1:29" ht="13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spans="1:29" ht="13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spans="1:29" ht="13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spans="1:29" ht="13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spans="1:29" ht="13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1:29" ht="13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1:29" ht="13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 ht="13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1:29" ht="13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1:29" ht="13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ht="13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ht="13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ht="13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ht="13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ht="13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ht="13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ht="13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ht="13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ht="13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3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ht="13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ht="13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3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ht="13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ht="13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ht="13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ht="13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ht="13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ht="13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ht="13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ht="13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3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ht="13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ht="13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3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ht="13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ht="13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ht="13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 ht="13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ht="13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ht="13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ht="13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ht="13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ht="13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1:29" ht="13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1:29" ht="13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 ht="13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1:29" ht="13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1:29" ht="13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spans="1:29" ht="13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spans="1:29" ht="13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spans="1:29" ht="13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spans="1:29" ht="13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spans="1:29" ht="13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spans="1:29" ht="13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1:29" ht="13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spans="1:29" ht="13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spans="1:29" ht="13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spans="1:29" ht="13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spans="1:29" ht="13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spans="1:29" ht="13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spans="1:29" ht="13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spans="1:29" ht="13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spans="1:29" ht="13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spans="1:29" ht="13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spans="1:29" ht="13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</row>
    <row r="979" spans="1:29" ht="13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spans="1:29" ht="13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spans="1:29" ht="13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</row>
    <row r="982" spans="1:29" ht="13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</row>
    <row r="983" spans="1:29" ht="13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</row>
    <row r="984" spans="1:29" ht="13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</row>
    <row r="985" spans="1:29" ht="13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</row>
    <row r="986" spans="1:29" ht="13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</row>
    <row r="987" spans="1:29" ht="13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</row>
    <row r="988" spans="1:29" ht="13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</row>
    <row r="989" spans="1:29" ht="13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</row>
    <row r="990" spans="1:29" ht="13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</row>
    <row r="991" spans="1:29" ht="13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spans="1:29" ht="13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</row>
    <row r="993" spans="1:29" ht="13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spans="1:29" ht="13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spans="1:29" ht="13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spans="1:29" ht="13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</row>
    <row r="997" spans="1:29" ht="13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  <row r="998" spans="1:29" ht="13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spans="1:29" ht="13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</row>
    <row r="1000" spans="1:29" ht="13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</row>
    <row r="1001" spans="1:29" ht="13" x14ac:dyDescent="0.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</row>
    <row r="1002" spans="1:29" ht="13" x14ac:dyDescent="0.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</row>
    <row r="1003" spans="1:29" ht="13" x14ac:dyDescent="0.3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</row>
    <row r="1004" spans="1:29" ht="13" x14ac:dyDescent="0.3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</row>
    <row r="1005" spans="1:29" ht="13" x14ac:dyDescent="0.3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</row>
    <row r="1006" spans="1:29" ht="13" x14ac:dyDescent="0.3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</row>
    <row r="1007" spans="1:29" ht="13" x14ac:dyDescent="0.3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</row>
    <row r="1008" spans="1:29" ht="13" x14ac:dyDescent="0.3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</row>
    <row r="1009" spans="1:29" ht="13" x14ac:dyDescent="0.3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</row>
    <row r="1010" spans="1:29" ht="13" x14ac:dyDescent="0.3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</row>
  </sheetData>
  <mergeCells count="11">
    <mergeCell ref="C20:L20"/>
    <mergeCell ref="C4:L4"/>
    <mergeCell ref="C5:L5"/>
    <mergeCell ref="D9:G9"/>
    <mergeCell ref="D10:G10"/>
    <mergeCell ref="D11:G11"/>
    <mergeCell ref="D12:G12"/>
    <mergeCell ref="C15:G15"/>
    <mergeCell ref="C16:G16"/>
    <mergeCell ref="C17:G17"/>
    <mergeCell ref="C19:L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993"/>
  <sheetViews>
    <sheetView workbookViewId="0">
      <selection activeCell="C43" sqref="C43"/>
    </sheetView>
  </sheetViews>
  <sheetFormatPr baseColWidth="10" defaultColWidth="11.08203125" defaultRowHeight="15" customHeight="1" x14ac:dyDescent="0.3"/>
  <cols>
    <col min="1" max="2" width="4" style="1" customWidth="1"/>
    <col min="3" max="3" width="39.58203125" style="1" customWidth="1"/>
    <col min="4" max="4" width="12" style="1" bestFit="1" customWidth="1"/>
    <col min="5" max="5" width="12.25" style="1" bestFit="1" customWidth="1"/>
    <col min="6" max="6" width="12" style="1" bestFit="1" customWidth="1"/>
    <col min="7" max="7" width="11.83203125" style="1" bestFit="1" customWidth="1"/>
    <col min="8" max="8" width="12.25" style="1" bestFit="1" customWidth="1"/>
    <col min="9" max="9" width="12" style="1" bestFit="1" customWidth="1"/>
    <col min="10" max="10" width="4" style="1" customWidth="1"/>
    <col min="11" max="26" width="10.5" style="1" customWidth="1"/>
    <col min="27" max="16384" width="11.08203125" style="1"/>
  </cols>
  <sheetData>
    <row r="1" spans="2:10" ht="15.75" customHeight="1" x14ac:dyDescent="0.3">
      <c r="B1" s="111"/>
      <c r="C1" s="72" t="s">
        <v>121</v>
      </c>
      <c r="D1" s="144"/>
      <c r="E1" s="144"/>
      <c r="F1" s="144"/>
      <c r="G1" s="144"/>
      <c r="H1" s="144"/>
      <c r="I1" s="144"/>
      <c r="J1" s="144"/>
    </row>
    <row r="2" spans="2:10" ht="15.75" customHeight="1" thickBot="1" x14ac:dyDescent="0.35">
      <c r="B2" s="69"/>
      <c r="C2" s="244"/>
      <c r="D2" s="11"/>
      <c r="E2" s="11"/>
      <c r="F2" s="11"/>
      <c r="G2" s="11"/>
      <c r="H2" s="11"/>
      <c r="I2" s="69"/>
      <c r="J2" s="245"/>
    </row>
    <row r="3" spans="2:10" ht="15.75" customHeight="1" x14ac:dyDescent="0.3">
      <c r="B3" s="145"/>
      <c r="C3" s="296" t="s">
        <v>46</v>
      </c>
      <c r="D3" s="297"/>
      <c r="E3" s="297"/>
      <c r="F3" s="297"/>
      <c r="G3" s="297"/>
      <c r="H3" s="297"/>
      <c r="I3" s="298"/>
      <c r="J3" s="146"/>
    </row>
    <row r="4" spans="2:10" ht="15.75" customHeight="1" x14ac:dyDescent="0.3">
      <c r="B4" s="147"/>
      <c r="C4" s="293" t="s">
        <v>48</v>
      </c>
      <c r="D4" s="268"/>
      <c r="E4" s="268"/>
      <c r="F4" s="268"/>
      <c r="G4" s="268"/>
      <c r="H4" s="268"/>
      <c r="I4" s="269"/>
      <c r="J4" s="148"/>
    </row>
    <row r="5" spans="2:10" ht="15.75" customHeight="1" x14ac:dyDescent="0.3">
      <c r="B5" s="147"/>
      <c r="C5" s="293" t="s">
        <v>49</v>
      </c>
      <c r="D5" s="268"/>
      <c r="E5" s="268"/>
      <c r="F5" s="268"/>
      <c r="G5" s="268"/>
      <c r="H5" s="268"/>
      <c r="I5" s="269"/>
      <c r="J5" s="148"/>
    </row>
    <row r="6" spans="2:10" ht="15.75" customHeight="1" thickBot="1" x14ac:dyDescent="0.35">
      <c r="B6" s="149"/>
      <c r="C6" s="150"/>
      <c r="D6" s="150"/>
      <c r="E6" s="150"/>
      <c r="F6" s="150"/>
      <c r="G6" s="150"/>
      <c r="H6" s="150"/>
      <c r="I6" s="150"/>
      <c r="J6" s="151"/>
    </row>
    <row r="7" spans="2:10" ht="15.75" customHeight="1" thickBot="1" x14ac:dyDescent="0.35">
      <c r="B7" s="149"/>
      <c r="C7" s="150" t="s">
        <v>7</v>
      </c>
      <c r="D7" s="261" t="str">
        <f>'SISTEMA TRANSMISION (INVERS)'!D7</f>
        <v>Indicar Zona de Postulación; [Local Comunitario, Local, Regional]</v>
      </c>
      <c r="E7" s="250"/>
      <c r="F7" s="250"/>
      <c r="G7" s="251"/>
      <c r="H7" s="150"/>
      <c r="I7" s="150"/>
      <c r="J7" s="151"/>
    </row>
    <row r="8" spans="2:10" ht="15.75" customHeight="1" x14ac:dyDescent="0.3">
      <c r="B8" s="149"/>
      <c r="C8" s="150" t="s">
        <v>9</v>
      </c>
      <c r="D8" s="299" t="str">
        <f>'SISTEMA TRANSMISION (INVERS)'!D8</f>
        <v>Indicar Nombre de empresa</v>
      </c>
      <c r="E8" s="300"/>
      <c r="F8" s="300"/>
      <c r="G8" s="300"/>
      <c r="H8" s="301"/>
      <c r="I8" s="150"/>
      <c r="J8" s="151"/>
    </row>
    <row r="9" spans="2:10" ht="15.75" customHeight="1" x14ac:dyDescent="0.3">
      <c r="B9" s="149"/>
      <c r="C9" s="150" t="str">
        <f>HOUSING!C9</f>
        <v>POTENCIA DE TX</v>
      </c>
      <c r="D9" s="286" t="str">
        <f>HOUSING!D9</f>
        <v>Indicar Potencia en Watts [W]</v>
      </c>
      <c r="E9" s="268"/>
      <c r="F9" s="269"/>
      <c r="G9" s="150"/>
      <c r="H9" s="150"/>
      <c r="I9" s="150"/>
      <c r="J9" s="151"/>
    </row>
    <row r="10" spans="2:10" ht="15.75" customHeight="1" x14ac:dyDescent="0.3">
      <c r="B10" s="149"/>
      <c r="C10" s="150"/>
      <c r="D10" s="286"/>
      <c r="E10" s="268"/>
      <c r="F10" s="269"/>
      <c r="G10" s="152"/>
      <c r="H10" s="152"/>
      <c r="I10" s="152"/>
      <c r="J10" s="151"/>
    </row>
    <row r="11" spans="2:10" ht="15.75" customHeight="1" x14ac:dyDescent="0.3">
      <c r="B11" s="149"/>
      <c r="C11" s="28"/>
      <c r="D11" s="286"/>
      <c r="E11" s="268"/>
      <c r="F11" s="269"/>
      <c r="G11" s="143"/>
      <c r="H11" s="143"/>
      <c r="I11" s="143"/>
      <c r="J11" s="151"/>
    </row>
    <row r="12" spans="2:10" ht="15.75" customHeight="1" x14ac:dyDescent="0.3">
      <c r="B12" s="153"/>
      <c r="C12" s="28"/>
      <c r="D12" s="142"/>
      <c r="E12" s="142"/>
      <c r="F12" s="143"/>
      <c r="G12" s="143"/>
      <c r="H12" s="143"/>
      <c r="I12" s="143"/>
      <c r="J12" s="154"/>
    </row>
    <row r="13" spans="2:10" ht="15.75" customHeight="1" x14ac:dyDescent="0.3">
      <c r="B13" s="153"/>
      <c r="C13" s="294" t="s">
        <v>48</v>
      </c>
      <c r="D13" s="253"/>
      <c r="E13" s="253"/>
      <c r="F13" s="253"/>
      <c r="G13" s="253"/>
      <c r="H13" s="253"/>
      <c r="I13" s="295"/>
      <c r="J13" s="154"/>
    </row>
    <row r="14" spans="2:10" ht="15.75" customHeight="1" thickBot="1" x14ac:dyDescent="0.35">
      <c r="B14" s="153"/>
      <c r="C14" s="221" t="s">
        <v>51</v>
      </c>
      <c r="D14" s="222" t="s">
        <v>52</v>
      </c>
      <c r="E14" s="222" t="s">
        <v>53</v>
      </c>
      <c r="F14" s="222" t="s">
        <v>54</v>
      </c>
      <c r="G14" s="222" t="s">
        <v>55</v>
      </c>
      <c r="H14" s="222" t="s">
        <v>56</v>
      </c>
      <c r="I14" s="223" t="s">
        <v>57</v>
      </c>
      <c r="J14" s="155"/>
    </row>
    <row r="15" spans="2:10" ht="15.75" customHeight="1" x14ac:dyDescent="0.3">
      <c r="B15" s="153"/>
      <c r="C15" s="156" t="s">
        <v>58</v>
      </c>
      <c r="D15" s="193"/>
      <c r="E15" s="194"/>
      <c r="F15" s="194"/>
      <c r="G15" s="194"/>
      <c r="H15" s="194"/>
      <c r="I15" s="195"/>
      <c r="J15" s="155"/>
    </row>
    <row r="16" spans="2:10" ht="15.75" customHeight="1" x14ac:dyDescent="0.3">
      <c r="B16" s="153"/>
      <c r="C16" s="157" t="s">
        <v>5</v>
      </c>
      <c r="D16" s="196"/>
      <c r="E16" s="197">
        <f>HOUSING!H15</f>
        <v>4505473.2</v>
      </c>
      <c r="F16" s="197">
        <f>HOUSING!I15</f>
        <v>4685692.1280000005</v>
      </c>
      <c r="G16" s="197">
        <f>HOUSING!J15</f>
        <v>4873119.8131200001</v>
      </c>
      <c r="H16" s="197">
        <f>HOUSING!K15</f>
        <v>5068044.6056447998</v>
      </c>
      <c r="I16" s="197">
        <f>HOUSING!L15</f>
        <v>5270766.3898705915</v>
      </c>
      <c r="J16" s="155"/>
    </row>
    <row r="17" spans="2:10" ht="15.75" customHeight="1" x14ac:dyDescent="0.3">
      <c r="B17" s="153"/>
      <c r="C17" s="157" t="s">
        <v>4</v>
      </c>
      <c r="D17" s="196"/>
      <c r="E17" s="197">
        <f>SEGURIDAD!H15</f>
        <v>901094.64</v>
      </c>
      <c r="F17" s="197">
        <f>SEGURIDAD!I15</f>
        <v>937138.42559999996</v>
      </c>
      <c r="G17" s="197">
        <f>SEGURIDAD!J15</f>
        <v>974623.96262399992</v>
      </c>
      <c r="H17" s="197">
        <f>SEGURIDAD!K15</f>
        <v>1013608.9211289599</v>
      </c>
      <c r="I17" s="197">
        <f>SEGURIDAD!L15</f>
        <v>1054153.2779741182</v>
      </c>
      <c r="J17" s="155"/>
    </row>
    <row r="18" spans="2:10" ht="15.75" customHeight="1" x14ac:dyDescent="0.3">
      <c r="B18" s="153"/>
      <c r="C18" s="157" t="s">
        <v>59</v>
      </c>
      <c r="D18" s="196"/>
      <c r="E18" s="197"/>
      <c r="F18" s="197"/>
      <c r="G18" s="197"/>
      <c r="H18" s="197"/>
      <c r="I18" s="198"/>
      <c r="J18" s="155"/>
    </row>
    <row r="19" spans="2:10" ht="15.75" customHeight="1" x14ac:dyDescent="0.3">
      <c r="B19" s="153"/>
      <c r="C19" s="158" t="s">
        <v>60</v>
      </c>
      <c r="D19" s="196"/>
      <c r="E19" s="197"/>
      <c r="F19" s="197"/>
      <c r="G19" s="197"/>
      <c r="H19" s="197"/>
      <c r="I19" s="198"/>
      <c r="J19" s="155"/>
    </row>
    <row r="20" spans="2:10" ht="15.75" customHeight="1" x14ac:dyDescent="0.3">
      <c r="B20" s="153"/>
      <c r="C20" s="157" t="s">
        <v>41</v>
      </c>
      <c r="D20" s="196"/>
      <c r="E20" s="197">
        <f>ENERGÍA!H19</f>
        <v>4761936</v>
      </c>
      <c r="F20" s="197">
        <f>ENERGÍA!I19</f>
        <v>4952413.4400000004</v>
      </c>
      <c r="G20" s="197">
        <f>ENERGÍA!J19</f>
        <v>5150509.9775999989</v>
      </c>
      <c r="H20" s="197">
        <f>ENERGÍA!K19</f>
        <v>5356530.3767039999</v>
      </c>
      <c r="I20" s="197">
        <f>ENERGÍA!L19</f>
        <v>5570791.5917721596</v>
      </c>
      <c r="J20" s="155"/>
    </row>
    <row r="21" spans="2:10" ht="15.75" customHeight="1" x14ac:dyDescent="0.3">
      <c r="B21" s="153"/>
      <c r="C21" s="157" t="s">
        <v>61</v>
      </c>
      <c r="D21" s="196"/>
      <c r="E21" s="197">
        <f>MANTENCIÓN!H15</f>
        <v>1351641.96</v>
      </c>
      <c r="F21" s="197">
        <f>MANTENCIÓN!I15</f>
        <v>1405707.6384000001</v>
      </c>
      <c r="G21" s="197">
        <f>MANTENCIÓN!J15</f>
        <v>1461935.9439360001</v>
      </c>
      <c r="H21" s="197">
        <f>MANTENCIÓN!K15</f>
        <v>1520413.38169344</v>
      </c>
      <c r="I21" s="197">
        <f>MANTENCIÓN!L15</f>
        <v>1581229.9169611777</v>
      </c>
      <c r="J21" s="155"/>
    </row>
    <row r="22" spans="2:10" ht="15.75" customHeight="1" x14ac:dyDescent="0.3">
      <c r="B22" s="153"/>
      <c r="C22" s="157" t="s">
        <v>62</v>
      </c>
      <c r="D22" s="196"/>
      <c r="E22" s="197">
        <f>+'OTROS COSTOS VARIABLES'!H15</f>
        <v>1351641.96</v>
      </c>
      <c r="F22" s="197">
        <f>+'OTROS COSTOS VARIABLES'!I15</f>
        <v>1405707.6384000001</v>
      </c>
      <c r="G22" s="197">
        <f>+'OTROS COSTOS VARIABLES'!J15</f>
        <v>1461935.9439360001</v>
      </c>
      <c r="H22" s="197">
        <f>+'OTROS COSTOS VARIABLES'!K15</f>
        <v>1520413.38169344</v>
      </c>
      <c r="I22" s="197">
        <f>+'OTROS COSTOS VARIABLES'!L15</f>
        <v>1581229.9169611777</v>
      </c>
      <c r="J22" s="155"/>
    </row>
    <row r="23" spans="2:10" ht="15.75" customHeight="1" x14ac:dyDescent="0.3">
      <c r="B23" s="153"/>
      <c r="C23" s="159" t="s">
        <v>63</v>
      </c>
      <c r="D23" s="199">
        <f t="shared" ref="D23:I23" si="0">SUM(D16:D22)</f>
        <v>0</v>
      </c>
      <c r="E23" s="200">
        <f t="shared" si="0"/>
        <v>12871787.760000002</v>
      </c>
      <c r="F23" s="200">
        <f t="shared" si="0"/>
        <v>13386659.270399999</v>
      </c>
      <c r="G23" s="200">
        <f t="shared" si="0"/>
        <v>13922125.641215999</v>
      </c>
      <c r="H23" s="200">
        <f t="shared" si="0"/>
        <v>14479010.666864639</v>
      </c>
      <c r="I23" s="201">
        <f t="shared" si="0"/>
        <v>15058171.093539227</v>
      </c>
      <c r="J23" s="155"/>
    </row>
    <row r="24" spans="2:10" ht="15.75" customHeight="1" x14ac:dyDescent="0.3">
      <c r="B24" s="153"/>
      <c r="C24" s="160"/>
      <c r="D24" s="161"/>
      <c r="E24" s="162"/>
      <c r="F24" s="162"/>
      <c r="G24" s="162"/>
      <c r="H24" s="162"/>
      <c r="I24" s="163"/>
      <c r="J24" s="155"/>
    </row>
    <row r="25" spans="2:10" ht="15.75" customHeight="1" x14ac:dyDescent="0.3">
      <c r="B25" s="153"/>
      <c r="C25" s="160"/>
      <c r="D25" s="161"/>
      <c r="E25" s="162"/>
      <c r="F25" s="162"/>
      <c r="G25" s="162"/>
      <c r="H25" s="162"/>
      <c r="I25" s="163"/>
      <c r="J25" s="155"/>
    </row>
    <row r="26" spans="2:10" ht="15.75" customHeight="1" x14ac:dyDescent="0.3">
      <c r="B26" s="153"/>
      <c r="C26" s="224" t="s">
        <v>64</v>
      </c>
      <c r="D26" s="287"/>
      <c r="E26" s="288"/>
      <c r="F26" s="288"/>
      <c r="G26" s="288"/>
      <c r="H26" s="288"/>
      <c r="I26" s="289"/>
      <c r="J26" s="155"/>
    </row>
    <row r="27" spans="2:10" ht="15.75" customHeight="1" x14ac:dyDescent="0.3">
      <c r="B27" s="153"/>
      <c r="C27" s="164"/>
      <c r="D27" s="196"/>
      <c r="E27" s="196"/>
      <c r="F27" s="196"/>
      <c r="G27" s="196"/>
      <c r="H27" s="196"/>
      <c r="I27" s="202"/>
      <c r="J27" s="155"/>
    </row>
    <row r="28" spans="2:10" ht="15.75" customHeight="1" x14ac:dyDescent="0.3">
      <c r="B28" s="153"/>
      <c r="C28" s="157" t="s">
        <v>65</v>
      </c>
      <c r="D28" s="197">
        <f>'SISTEMA TRANSMISION (INVERS)'!K29</f>
        <v>32900000</v>
      </c>
      <c r="E28" s="196"/>
      <c r="F28" s="196"/>
      <c r="G28" s="196"/>
      <c r="H28" s="196"/>
      <c r="I28" s="202"/>
      <c r="J28" s="155"/>
    </row>
    <row r="29" spans="2:10" ht="15.75" customHeight="1" x14ac:dyDescent="0.3">
      <c r="B29" s="153"/>
      <c r="C29" s="157" t="s">
        <v>66</v>
      </c>
      <c r="D29" s="197">
        <f>'SISTEMA TRANSMISION (INVERS)'!K30</f>
        <v>2000000</v>
      </c>
      <c r="E29" s="196"/>
      <c r="F29" s="196"/>
      <c r="G29" s="196"/>
      <c r="H29" s="196"/>
      <c r="I29" s="202"/>
      <c r="J29" s="155"/>
    </row>
    <row r="30" spans="2:10" ht="15.75" customHeight="1" x14ac:dyDescent="0.3">
      <c r="B30" s="153"/>
      <c r="C30" s="157" t="s">
        <v>67</v>
      </c>
      <c r="D30" s="197">
        <f>'SISTEMA TRANSMISION (INVERS)'!K31</f>
        <v>9000000</v>
      </c>
      <c r="E30" s="196"/>
      <c r="F30" s="196"/>
      <c r="G30" s="196"/>
      <c r="H30" s="196"/>
      <c r="I30" s="202"/>
      <c r="J30" s="155"/>
    </row>
    <row r="31" spans="2:10" ht="15.75" customHeight="1" x14ac:dyDescent="0.3">
      <c r="B31" s="153"/>
      <c r="C31" s="157" t="s">
        <v>68</v>
      </c>
      <c r="D31" s="197">
        <f>SUM(D28:D30)</f>
        <v>43900000</v>
      </c>
      <c r="E31" s="196"/>
      <c r="F31" s="196"/>
      <c r="G31" s="196"/>
      <c r="H31" s="196"/>
      <c r="I31" s="202"/>
      <c r="J31" s="155"/>
    </row>
    <row r="32" spans="2:10" ht="15.75" customHeight="1" x14ac:dyDescent="0.3">
      <c r="B32" s="153"/>
      <c r="C32" s="157" t="s">
        <v>69</v>
      </c>
      <c r="D32" s="197">
        <f>D31*5%</f>
        <v>2195000</v>
      </c>
      <c r="E32" s="196"/>
      <c r="F32" s="196"/>
      <c r="G32" s="196"/>
      <c r="H32" s="196"/>
      <c r="I32" s="202"/>
      <c r="J32" s="155"/>
    </row>
    <row r="33" spans="2:10" ht="15.75" customHeight="1" x14ac:dyDescent="0.3">
      <c r="B33" s="153"/>
      <c r="C33" s="159" t="s">
        <v>70</v>
      </c>
      <c r="D33" s="200">
        <f>SUM(D31:D32)</f>
        <v>46095000</v>
      </c>
      <c r="E33" s="199">
        <f>SUM(E28:E32)</f>
        <v>0</v>
      </c>
      <c r="F33" s="199">
        <f>SUM(F28:F32)</f>
        <v>0</v>
      </c>
      <c r="G33" s="199">
        <f>SUM(G28:G32)</f>
        <v>0</v>
      </c>
      <c r="H33" s="199">
        <f>SUM(H28:H32)</f>
        <v>0</v>
      </c>
      <c r="I33" s="203">
        <f>SUM(I28:I32)</f>
        <v>0</v>
      </c>
      <c r="J33" s="155"/>
    </row>
    <row r="34" spans="2:10" ht="15.75" customHeight="1" thickBot="1" x14ac:dyDescent="0.35">
      <c r="B34" s="153"/>
      <c r="C34" s="225" t="s">
        <v>71</v>
      </c>
      <c r="D34" s="226">
        <f t="shared" ref="D34:I34" si="1">SUM(D23+D33)</f>
        <v>46095000</v>
      </c>
      <c r="E34" s="226">
        <f t="shared" si="1"/>
        <v>12871787.760000002</v>
      </c>
      <c r="F34" s="226">
        <f t="shared" si="1"/>
        <v>13386659.270399999</v>
      </c>
      <c r="G34" s="226">
        <f t="shared" si="1"/>
        <v>13922125.641215999</v>
      </c>
      <c r="H34" s="226">
        <f t="shared" si="1"/>
        <v>14479010.666864639</v>
      </c>
      <c r="I34" s="227">
        <f t="shared" si="1"/>
        <v>15058171.093539227</v>
      </c>
      <c r="J34" s="155"/>
    </row>
    <row r="35" spans="2:10" ht="15.75" customHeight="1" thickBot="1" x14ac:dyDescent="0.35">
      <c r="B35" s="153"/>
      <c r="C35" s="290"/>
      <c r="D35" s="291"/>
      <c r="E35" s="291"/>
      <c r="F35" s="291"/>
      <c r="G35" s="291"/>
      <c r="H35" s="291"/>
      <c r="I35" s="292"/>
      <c r="J35" s="155"/>
    </row>
    <row r="36" spans="2:10" ht="15.75" customHeight="1" thickBot="1" x14ac:dyDescent="0.35">
      <c r="B36" s="153"/>
      <c r="C36" s="228" t="s">
        <v>72</v>
      </c>
      <c r="D36" s="165">
        <f>NPV(D37,E34:I34)+D34</f>
        <v>98559177.683640629</v>
      </c>
      <c r="E36" s="166"/>
      <c r="F36" s="167"/>
      <c r="G36" s="167"/>
      <c r="H36" s="167"/>
      <c r="I36" s="168"/>
      <c r="J36" s="155"/>
    </row>
    <row r="37" spans="2:10" ht="15.75" customHeight="1" thickBot="1" x14ac:dyDescent="0.35">
      <c r="B37" s="153"/>
      <c r="C37" s="229" t="s">
        <v>73</v>
      </c>
      <c r="D37" s="169">
        <v>0.1</v>
      </c>
      <c r="E37" s="170"/>
      <c r="F37" s="171"/>
      <c r="G37" s="171"/>
      <c r="H37" s="171"/>
      <c r="I37" s="172"/>
      <c r="J37" s="155"/>
    </row>
    <row r="38" spans="2:10" ht="15.75" customHeight="1" x14ac:dyDescent="0.3">
      <c r="B38" s="153"/>
      <c r="C38" s="167"/>
      <c r="D38" s="167"/>
      <c r="E38" s="167"/>
      <c r="F38" s="167"/>
      <c r="G38" s="167"/>
      <c r="H38" s="167"/>
      <c r="I38" s="168"/>
      <c r="J38" s="155"/>
    </row>
    <row r="39" spans="2:10" ht="15.75" customHeight="1" x14ac:dyDescent="0.3">
      <c r="B39" s="153"/>
      <c r="C39" s="167"/>
      <c r="D39" s="167"/>
      <c r="E39" s="167"/>
      <c r="F39" s="167"/>
      <c r="G39" s="167"/>
      <c r="H39" s="167"/>
      <c r="I39" s="168"/>
      <c r="J39" s="155"/>
    </row>
    <row r="40" spans="2:10" ht="15.75" customHeight="1" x14ac:dyDescent="0.3">
      <c r="B40" s="149"/>
      <c r="C40" s="173"/>
      <c r="D40" s="174"/>
      <c r="E40" s="174"/>
      <c r="F40" s="174"/>
      <c r="G40" s="174"/>
      <c r="H40" s="174"/>
      <c r="I40" s="174"/>
      <c r="J40" s="151"/>
    </row>
    <row r="41" spans="2:10" ht="15.75" customHeight="1" x14ac:dyDescent="0.3">
      <c r="B41" s="175"/>
      <c r="C41" s="176"/>
      <c r="D41" s="176"/>
      <c r="E41" s="176"/>
      <c r="F41" s="176"/>
      <c r="G41" s="176"/>
      <c r="H41" s="176"/>
      <c r="I41" s="176"/>
      <c r="J41" s="177"/>
    </row>
    <row r="42" spans="2:10" ht="15.75" customHeight="1" thickBot="1" x14ac:dyDescent="0.35"/>
    <row r="43" spans="2:10" ht="15.75" customHeight="1" x14ac:dyDescent="0.3">
      <c r="C43" s="72" t="s">
        <v>121</v>
      </c>
    </row>
    <row r="44" spans="2:10" ht="15.75" customHeight="1" x14ac:dyDescent="0.3"/>
    <row r="45" spans="2:10" ht="15.75" customHeight="1" x14ac:dyDescent="0.3"/>
    <row r="46" spans="2:10" ht="15.75" customHeight="1" x14ac:dyDescent="0.3"/>
    <row r="47" spans="2:10" ht="15.75" customHeight="1" x14ac:dyDescent="0.3"/>
    <row r="48" spans="2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</sheetData>
  <mergeCells count="11">
    <mergeCell ref="C4:I4"/>
    <mergeCell ref="C3:I3"/>
    <mergeCell ref="D9:F9"/>
    <mergeCell ref="D8:H8"/>
    <mergeCell ref="D7:G7"/>
    <mergeCell ref="D10:F10"/>
    <mergeCell ref="D11:F11"/>
    <mergeCell ref="D26:I26"/>
    <mergeCell ref="C35:I35"/>
    <mergeCell ref="C5:I5"/>
    <mergeCell ref="C13:I13"/>
  </mergeCells>
  <printOptions horizontalCentered="1" verticalCentered="1"/>
  <pageMargins left="1" right="1" top="1" bottom="1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53"/>
  <sheetViews>
    <sheetView zoomScaleNormal="100" workbookViewId="0">
      <selection activeCell="C53" sqref="C53"/>
    </sheetView>
  </sheetViews>
  <sheetFormatPr baseColWidth="10" defaultColWidth="10.58203125" defaultRowHeight="13" x14ac:dyDescent="0.3"/>
  <cols>
    <col min="1" max="2" width="10.58203125" style="1"/>
    <col min="3" max="3" width="41.83203125" style="1" bestFit="1" customWidth="1"/>
    <col min="4" max="4" width="13.75" style="1" bestFit="1" customWidth="1"/>
    <col min="5" max="8" width="13.58203125" style="1" bestFit="1" customWidth="1"/>
    <col min="9" max="9" width="13.5" style="1" bestFit="1" customWidth="1"/>
    <col min="10" max="16384" width="10.58203125" style="1"/>
  </cols>
  <sheetData>
    <row r="1" spans="2:10" x14ac:dyDescent="0.3">
      <c r="C1" s="72" t="s">
        <v>121</v>
      </c>
    </row>
    <row r="2" spans="2:10" ht="13.5" thickBot="1" x14ac:dyDescent="0.35">
      <c r="C2" s="244"/>
    </row>
    <row r="3" spans="2:10" ht="15.75" customHeight="1" x14ac:dyDescent="0.3">
      <c r="B3" s="145"/>
      <c r="C3" s="296" t="s">
        <v>87</v>
      </c>
      <c r="D3" s="297"/>
      <c r="E3" s="297"/>
      <c r="F3" s="297"/>
      <c r="G3" s="297"/>
      <c r="H3" s="297"/>
      <c r="I3" s="298"/>
      <c r="J3" s="146"/>
    </row>
    <row r="4" spans="2:10" ht="15.75" customHeight="1" x14ac:dyDescent="0.3">
      <c r="B4" s="147"/>
      <c r="C4" s="293" t="s">
        <v>88</v>
      </c>
      <c r="D4" s="268"/>
      <c r="E4" s="268"/>
      <c r="F4" s="268"/>
      <c r="G4" s="268"/>
      <c r="H4" s="268"/>
      <c r="I4" s="269"/>
      <c r="J4" s="148"/>
    </row>
    <row r="5" spans="2:10" ht="15.75" customHeight="1" x14ac:dyDescent="0.3">
      <c r="B5" s="147"/>
      <c r="C5" s="293" t="s">
        <v>89</v>
      </c>
      <c r="D5" s="268"/>
      <c r="E5" s="268"/>
      <c r="F5" s="268"/>
      <c r="G5" s="268"/>
      <c r="H5" s="268"/>
      <c r="I5" s="269"/>
      <c r="J5" s="148"/>
    </row>
    <row r="6" spans="2:10" ht="15.75" customHeight="1" thickBot="1" x14ac:dyDescent="0.35">
      <c r="B6" s="149"/>
      <c r="C6" s="150"/>
      <c r="D6" s="150"/>
      <c r="E6" s="150"/>
      <c r="F6" s="150"/>
      <c r="G6" s="150"/>
      <c r="H6" s="150"/>
      <c r="I6" s="150"/>
      <c r="J6" s="151"/>
    </row>
    <row r="7" spans="2:10" ht="15.75" customHeight="1" thickBot="1" x14ac:dyDescent="0.35">
      <c r="B7" s="149"/>
      <c r="C7" s="150" t="s">
        <v>7</v>
      </c>
      <c r="D7" s="261" t="str">
        <f>'SISTEMA TRANSMISION (INVERS)'!D7</f>
        <v>Indicar Zona de Postulación; [Local Comunitario, Local, Regional]</v>
      </c>
      <c r="E7" s="250"/>
      <c r="F7" s="250"/>
      <c r="G7" s="251"/>
      <c r="H7" s="150"/>
      <c r="I7" s="150"/>
      <c r="J7" s="151"/>
    </row>
    <row r="8" spans="2:10" ht="15.75" customHeight="1" x14ac:dyDescent="0.3">
      <c r="B8" s="149"/>
      <c r="C8" s="150" t="s">
        <v>9</v>
      </c>
      <c r="D8" s="302" t="str">
        <f>'SISTEMA TRANSMISION (INVERS)'!D8</f>
        <v>Indicar Nombre de empresa</v>
      </c>
      <c r="E8" s="303"/>
      <c r="F8" s="303"/>
      <c r="G8" s="303"/>
      <c r="H8" s="304"/>
      <c r="I8" s="150"/>
      <c r="J8" s="151"/>
    </row>
    <row r="9" spans="2:10" ht="15.75" customHeight="1" x14ac:dyDescent="0.3">
      <c r="B9" s="149"/>
      <c r="C9" s="150" t="str">
        <f>HOUSING!C9</f>
        <v>POTENCIA DE TX</v>
      </c>
      <c r="D9" s="286" t="str">
        <f>HOUSING!D9</f>
        <v>Indicar Potencia en Watts [W]</v>
      </c>
      <c r="E9" s="268"/>
      <c r="F9" s="269"/>
      <c r="G9" s="150"/>
      <c r="H9" s="150"/>
      <c r="I9" s="150"/>
      <c r="J9" s="151"/>
    </row>
    <row r="10" spans="2:10" ht="15.75" customHeight="1" x14ac:dyDescent="0.3">
      <c r="B10" s="149"/>
      <c r="C10" s="150"/>
      <c r="D10" s="286"/>
      <c r="E10" s="268"/>
      <c r="F10" s="269"/>
      <c r="G10" s="152"/>
      <c r="H10" s="152"/>
      <c r="I10" s="152"/>
      <c r="J10" s="151"/>
    </row>
    <row r="11" spans="2:10" ht="15.75" customHeight="1" x14ac:dyDescent="0.3">
      <c r="B11" s="149"/>
      <c r="C11" s="28"/>
      <c r="D11" s="286"/>
      <c r="E11" s="268"/>
      <c r="F11" s="269"/>
      <c r="G11" s="143"/>
      <c r="H11" s="143"/>
      <c r="I11" s="143"/>
      <c r="J11" s="151"/>
    </row>
    <row r="12" spans="2:10" ht="15.75" customHeight="1" thickBot="1" x14ac:dyDescent="0.35">
      <c r="B12" s="153"/>
      <c r="C12" s="28"/>
      <c r="D12" s="142"/>
      <c r="E12" s="142"/>
      <c r="F12" s="143"/>
      <c r="G12" s="143"/>
      <c r="H12" s="143"/>
      <c r="I12" s="143"/>
      <c r="J12" s="154"/>
    </row>
    <row r="13" spans="2:10" ht="15.75" customHeight="1" x14ac:dyDescent="0.3">
      <c r="B13" s="153"/>
      <c r="C13" s="294" t="s">
        <v>85</v>
      </c>
      <c r="D13" s="253"/>
      <c r="E13" s="253"/>
      <c r="F13" s="253"/>
      <c r="G13" s="253"/>
      <c r="H13" s="253"/>
      <c r="I13" s="295"/>
      <c r="J13" s="154"/>
    </row>
    <row r="14" spans="2:10" ht="15.75" customHeight="1" x14ac:dyDescent="0.3">
      <c r="B14" s="153"/>
      <c r="C14" s="230" t="s">
        <v>51</v>
      </c>
      <c r="D14" s="231" t="s">
        <v>52</v>
      </c>
      <c r="E14" s="231" t="s">
        <v>53</v>
      </c>
      <c r="F14" s="231" t="s">
        <v>54</v>
      </c>
      <c r="G14" s="231" t="s">
        <v>55</v>
      </c>
      <c r="H14" s="231" t="s">
        <v>56</v>
      </c>
      <c r="I14" s="232" t="s">
        <v>57</v>
      </c>
      <c r="J14" s="155"/>
    </row>
    <row r="15" spans="2:10" ht="15.75" customHeight="1" x14ac:dyDescent="0.3">
      <c r="B15" s="153"/>
      <c r="C15" s="178" t="s">
        <v>76</v>
      </c>
      <c r="D15" s="204"/>
      <c r="E15" s="204"/>
      <c r="F15" s="204"/>
      <c r="G15" s="204"/>
      <c r="H15" s="204"/>
      <c r="I15" s="204"/>
      <c r="J15" s="155"/>
    </row>
    <row r="16" spans="2:10" ht="15.75" customHeight="1" x14ac:dyDescent="0.3">
      <c r="B16" s="153"/>
      <c r="C16" s="179" t="s">
        <v>93</v>
      </c>
      <c r="D16" s="205"/>
      <c r="E16" s="206">
        <v>5000000</v>
      </c>
      <c r="F16" s="206">
        <f>+E16*1.04</f>
        <v>5200000</v>
      </c>
      <c r="G16" s="206">
        <f t="shared" ref="G16:I16" si="0">+F16*1.04</f>
        <v>5408000</v>
      </c>
      <c r="H16" s="206">
        <f t="shared" si="0"/>
        <v>5624320</v>
      </c>
      <c r="I16" s="206">
        <f t="shared" si="0"/>
        <v>5849292.7999999998</v>
      </c>
      <c r="J16" s="91"/>
    </row>
    <row r="17" spans="2:10" ht="15.75" customHeight="1" x14ac:dyDescent="0.3">
      <c r="B17" s="153"/>
      <c r="C17" s="180" t="s">
        <v>77</v>
      </c>
      <c r="D17" s="204"/>
      <c r="E17" s="206"/>
      <c r="F17" s="206"/>
      <c r="G17" s="206"/>
      <c r="H17" s="206"/>
      <c r="I17" s="206"/>
      <c r="J17" s="155"/>
    </row>
    <row r="18" spans="2:10" ht="15.75" customHeight="1" x14ac:dyDescent="0.3">
      <c r="B18" s="153"/>
      <c r="C18" s="179" t="s">
        <v>78</v>
      </c>
      <c r="D18" s="204"/>
      <c r="E18" s="206">
        <f>SUM(E16:E17)</f>
        <v>5000000</v>
      </c>
      <c r="F18" s="206">
        <f t="shared" ref="F18:I18" si="1">SUM(F16:F17)</f>
        <v>5200000</v>
      </c>
      <c r="G18" s="206">
        <f t="shared" si="1"/>
        <v>5408000</v>
      </c>
      <c r="H18" s="206">
        <f t="shared" si="1"/>
        <v>5624320</v>
      </c>
      <c r="I18" s="206">
        <f t="shared" si="1"/>
        <v>5849292.7999999998</v>
      </c>
      <c r="J18" s="155"/>
    </row>
    <row r="19" spans="2:10" ht="15.75" customHeight="1" x14ac:dyDescent="0.3">
      <c r="B19" s="153"/>
      <c r="C19" s="181"/>
      <c r="D19" s="204"/>
      <c r="E19" s="205"/>
      <c r="F19" s="205"/>
      <c r="G19" s="205"/>
      <c r="H19" s="205"/>
      <c r="I19" s="205"/>
      <c r="J19" s="155"/>
    </row>
    <row r="20" spans="2:10" ht="15.75" customHeight="1" x14ac:dyDescent="0.3">
      <c r="B20" s="153"/>
      <c r="C20" s="156" t="s">
        <v>58</v>
      </c>
      <c r="D20" s="193"/>
      <c r="E20" s="194"/>
      <c r="F20" s="194"/>
      <c r="G20" s="194"/>
      <c r="H20" s="194"/>
      <c r="I20" s="195"/>
      <c r="J20" s="155"/>
    </row>
    <row r="21" spans="2:10" ht="15.75" customHeight="1" x14ac:dyDescent="0.3">
      <c r="B21" s="153"/>
      <c r="C21" s="157" t="s">
        <v>5</v>
      </c>
      <c r="D21" s="196"/>
      <c r="E21" s="197">
        <f>HOUSING!H15</f>
        <v>4505473.2</v>
      </c>
      <c r="F21" s="197">
        <f>HOUSING!I15</f>
        <v>4685692.1280000005</v>
      </c>
      <c r="G21" s="197">
        <f>HOUSING!J15</f>
        <v>4873119.8131200001</v>
      </c>
      <c r="H21" s="197">
        <f>HOUSING!K15</f>
        <v>5068044.6056447998</v>
      </c>
      <c r="I21" s="197">
        <f>HOUSING!L15</f>
        <v>5270766.3898705915</v>
      </c>
      <c r="J21" s="155"/>
    </row>
    <row r="22" spans="2:10" ht="15.75" customHeight="1" x14ac:dyDescent="0.3">
      <c r="B22" s="153"/>
      <c r="C22" s="157" t="s">
        <v>4</v>
      </c>
      <c r="D22" s="196"/>
      <c r="E22" s="197">
        <f>SEGURIDAD!H15</f>
        <v>901094.64</v>
      </c>
      <c r="F22" s="197">
        <f>SEGURIDAD!I15</f>
        <v>937138.42559999996</v>
      </c>
      <c r="G22" s="197">
        <f>SEGURIDAD!J15</f>
        <v>974623.96262399992</v>
      </c>
      <c r="H22" s="197">
        <f>SEGURIDAD!K15</f>
        <v>1013608.9211289599</v>
      </c>
      <c r="I22" s="197">
        <f>SEGURIDAD!L15</f>
        <v>1054153.2779741182</v>
      </c>
      <c r="J22" s="155"/>
    </row>
    <row r="23" spans="2:10" ht="15.75" customHeight="1" x14ac:dyDescent="0.3">
      <c r="B23" s="153"/>
      <c r="C23" s="157" t="s">
        <v>59</v>
      </c>
      <c r="D23" s="196"/>
      <c r="E23" s="197">
        <f>+'OTROS COSTOS VARIABLES'!H15</f>
        <v>1351641.96</v>
      </c>
      <c r="F23" s="197">
        <f>+'OTROS COSTOS VARIABLES'!I15</f>
        <v>1405707.6384000001</v>
      </c>
      <c r="G23" s="197">
        <f>+'OTROS COSTOS VARIABLES'!J15</f>
        <v>1461935.9439360001</v>
      </c>
      <c r="H23" s="197">
        <f>+'OTROS COSTOS VARIABLES'!K15</f>
        <v>1520413.38169344</v>
      </c>
      <c r="I23" s="197">
        <f>+'OTROS COSTOS VARIABLES'!L15</f>
        <v>1581229.9169611777</v>
      </c>
      <c r="J23" s="155"/>
    </row>
    <row r="24" spans="2:10" ht="15.75" customHeight="1" x14ac:dyDescent="0.3">
      <c r="B24" s="153"/>
      <c r="C24" s="158" t="s">
        <v>60</v>
      </c>
      <c r="D24" s="196"/>
      <c r="E24" s="197"/>
      <c r="F24" s="197"/>
      <c r="G24" s="197"/>
      <c r="H24" s="197"/>
      <c r="I24" s="198"/>
      <c r="J24" s="155"/>
    </row>
    <row r="25" spans="2:10" ht="15.75" customHeight="1" x14ac:dyDescent="0.3">
      <c r="B25" s="153"/>
      <c r="C25" s="157" t="s">
        <v>41</v>
      </c>
      <c r="D25" s="196"/>
      <c r="E25" s="197">
        <f>ENERGÍA!H19</f>
        <v>4761936</v>
      </c>
      <c r="F25" s="197">
        <f>ENERGÍA!I19</f>
        <v>4952413.4400000004</v>
      </c>
      <c r="G25" s="197">
        <f>ENERGÍA!J19</f>
        <v>5150509.9775999989</v>
      </c>
      <c r="H25" s="197">
        <f>ENERGÍA!K19</f>
        <v>5356530.3767039999</v>
      </c>
      <c r="I25" s="197">
        <f>ENERGÍA!L19</f>
        <v>5570791.5917721596</v>
      </c>
      <c r="J25" s="155"/>
    </row>
    <row r="26" spans="2:10" ht="15.75" customHeight="1" x14ac:dyDescent="0.3">
      <c r="B26" s="153"/>
      <c r="C26" s="157" t="s">
        <v>61</v>
      </c>
      <c r="D26" s="196"/>
      <c r="E26" s="197">
        <f>MANTENCIÓN!H15</f>
        <v>1351641.96</v>
      </c>
      <c r="F26" s="197">
        <f>MANTENCIÓN!I15</f>
        <v>1405707.6384000001</v>
      </c>
      <c r="G26" s="197">
        <f>MANTENCIÓN!J15</f>
        <v>1461935.9439360001</v>
      </c>
      <c r="H26" s="197">
        <f>MANTENCIÓN!K15</f>
        <v>1520413.38169344</v>
      </c>
      <c r="I26" s="197">
        <f>MANTENCIÓN!L15</f>
        <v>1581229.9169611777</v>
      </c>
      <c r="J26" s="155"/>
    </row>
    <row r="27" spans="2:10" ht="15.75" customHeight="1" x14ac:dyDescent="0.3">
      <c r="B27" s="153"/>
      <c r="C27" s="157" t="s">
        <v>62</v>
      </c>
      <c r="D27" s="196"/>
      <c r="E27" s="197"/>
      <c r="F27" s="197"/>
      <c r="G27" s="197"/>
      <c r="H27" s="197"/>
      <c r="I27" s="198"/>
      <c r="J27" s="155"/>
    </row>
    <row r="28" spans="2:10" ht="15.75" customHeight="1" x14ac:dyDescent="0.3">
      <c r="B28" s="153"/>
      <c r="C28" s="159" t="s">
        <v>63</v>
      </c>
      <c r="D28" s="199">
        <f t="shared" ref="D28:I28" si="2">SUM(D21:D27)</f>
        <v>0</v>
      </c>
      <c r="E28" s="200">
        <f t="shared" si="2"/>
        <v>12871787.760000002</v>
      </c>
      <c r="F28" s="200">
        <f t="shared" si="2"/>
        <v>13386659.270399999</v>
      </c>
      <c r="G28" s="200">
        <f t="shared" si="2"/>
        <v>13922125.641215999</v>
      </c>
      <c r="H28" s="200">
        <f t="shared" si="2"/>
        <v>14479010.666864639</v>
      </c>
      <c r="I28" s="201">
        <f t="shared" si="2"/>
        <v>15058171.093539225</v>
      </c>
      <c r="J28" s="155"/>
    </row>
    <row r="29" spans="2:10" ht="15.75" customHeight="1" x14ac:dyDescent="0.3">
      <c r="B29" s="153"/>
      <c r="C29" s="224" t="s">
        <v>64</v>
      </c>
      <c r="D29" s="287"/>
      <c r="E29" s="288"/>
      <c r="F29" s="288"/>
      <c r="G29" s="288"/>
      <c r="H29" s="288"/>
      <c r="I29" s="289"/>
      <c r="J29" s="155"/>
    </row>
    <row r="30" spans="2:10" ht="15.75" customHeight="1" x14ac:dyDescent="0.3">
      <c r="B30" s="153"/>
      <c r="C30" s="164"/>
      <c r="D30" s="196"/>
      <c r="E30" s="196"/>
      <c r="F30" s="196"/>
      <c r="G30" s="196"/>
      <c r="H30" s="196"/>
      <c r="I30" s="202"/>
      <c r="J30" s="155"/>
    </row>
    <row r="31" spans="2:10" ht="15.75" customHeight="1" x14ac:dyDescent="0.3">
      <c r="B31" s="153"/>
      <c r="C31" s="157" t="s">
        <v>65</v>
      </c>
      <c r="D31" s="197">
        <f>'SISTEMA TRANSMISION (INVERS)'!K29</f>
        <v>32900000</v>
      </c>
      <c r="E31" s="196"/>
      <c r="F31" s="196"/>
      <c r="G31" s="196"/>
      <c r="H31" s="196"/>
      <c r="I31" s="202"/>
      <c r="J31" s="155"/>
    </row>
    <row r="32" spans="2:10" ht="15.75" customHeight="1" x14ac:dyDescent="0.3">
      <c r="B32" s="153"/>
      <c r="C32" s="157" t="s">
        <v>66</v>
      </c>
      <c r="D32" s="197">
        <f>'SISTEMA TRANSMISION (INVERS)'!K30</f>
        <v>2000000</v>
      </c>
      <c r="E32" s="196"/>
      <c r="F32" s="196"/>
      <c r="G32" s="196"/>
      <c r="H32" s="196"/>
      <c r="I32" s="202"/>
      <c r="J32" s="155"/>
    </row>
    <row r="33" spans="2:10" ht="15.75" customHeight="1" x14ac:dyDescent="0.3">
      <c r="B33" s="153"/>
      <c r="C33" s="157" t="s">
        <v>67</v>
      </c>
      <c r="D33" s="197">
        <f>'SISTEMA TRANSMISION (INVERS)'!K31</f>
        <v>9000000</v>
      </c>
      <c r="E33" s="196"/>
      <c r="F33" s="196"/>
      <c r="G33" s="196"/>
      <c r="H33" s="196"/>
      <c r="I33" s="202"/>
      <c r="J33" s="155"/>
    </row>
    <row r="34" spans="2:10" ht="15.75" customHeight="1" x14ac:dyDescent="0.3">
      <c r="B34" s="153"/>
      <c r="C34" s="157" t="s">
        <v>68</v>
      </c>
      <c r="D34" s="197">
        <f>SUM(D31:D33)</f>
        <v>43900000</v>
      </c>
      <c r="E34" s="196"/>
      <c r="F34" s="196"/>
      <c r="G34" s="196"/>
      <c r="H34" s="196"/>
      <c r="I34" s="202"/>
      <c r="J34" s="155"/>
    </row>
    <row r="35" spans="2:10" ht="15.75" customHeight="1" x14ac:dyDescent="0.3">
      <c r="B35" s="153"/>
      <c r="C35" s="157" t="s">
        <v>69</v>
      </c>
      <c r="D35" s="197">
        <f>D34*5%</f>
        <v>2195000</v>
      </c>
      <c r="E35" s="196"/>
      <c r="F35" s="196"/>
      <c r="G35" s="196"/>
      <c r="H35" s="196"/>
      <c r="I35" s="202"/>
      <c r="J35" s="155"/>
    </row>
    <row r="36" spans="2:10" ht="15.75" customHeight="1" x14ac:dyDescent="0.3">
      <c r="B36" s="153"/>
      <c r="C36" s="159" t="s">
        <v>70</v>
      </c>
      <c r="D36" s="200">
        <f>SUM(D34:D35)</f>
        <v>46095000</v>
      </c>
      <c r="E36" s="199">
        <f>SUM(E31:E35)</f>
        <v>0</v>
      </c>
      <c r="F36" s="199">
        <f>SUM(F31:F35)</f>
        <v>0</v>
      </c>
      <c r="G36" s="199">
        <f>SUM(G31:G35)</f>
        <v>0</v>
      </c>
      <c r="H36" s="199">
        <f>SUM(H31:H35)</f>
        <v>0</v>
      </c>
      <c r="I36" s="203">
        <f>SUM(I31:I35)</f>
        <v>0</v>
      </c>
      <c r="J36" s="155"/>
    </row>
    <row r="37" spans="2:10" ht="15.75" customHeight="1" x14ac:dyDescent="0.3">
      <c r="B37" s="153"/>
      <c r="C37" s="182" t="s">
        <v>81</v>
      </c>
      <c r="D37" s="207"/>
      <c r="E37" s="208">
        <f>$D$36/4</f>
        <v>11523750</v>
      </c>
      <c r="F37" s="208">
        <f t="shared" ref="F37:H37" si="3">$D$36/4</f>
        <v>11523750</v>
      </c>
      <c r="G37" s="208">
        <f t="shared" si="3"/>
        <v>11523750</v>
      </c>
      <c r="H37" s="208">
        <f t="shared" si="3"/>
        <v>11523750</v>
      </c>
      <c r="I37" s="209">
        <v>0</v>
      </c>
      <c r="J37" s="155"/>
    </row>
    <row r="38" spans="2:10" ht="15.75" customHeight="1" x14ac:dyDescent="0.3">
      <c r="B38" s="153"/>
      <c r="C38" s="183"/>
      <c r="D38" s="184"/>
      <c r="E38" s="185"/>
      <c r="F38" s="185"/>
      <c r="G38" s="185"/>
      <c r="H38" s="185"/>
      <c r="I38" s="186"/>
      <c r="J38" s="155"/>
    </row>
    <row r="39" spans="2:10" ht="15.75" customHeight="1" x14ac:dyDescent="0.3">
      <c r="B39" s="153"/>
      <c r="C39" s="233" t="s">
        <v>71</v>
      </c>
      <c r="D39" s="234">
        <f>SUM(D28+D36)</f>
        <v>46095000</v>
      </c>
      <c r="E39" s="234">
        <f>SUM(E28+E36)+E37</f>
        <v>24395537.760000002</v>
      </c>
      <c r="F39" s="234">
        <f>SUM(F28+F36)+F37</f>
        <v>24910409.270399999</v>
      </c>
      <c r="G39" s="234">
        <f>SUM(G28+G36)+G37</f>
        <v>25445875.641215999</v>
      </c>
      <c r="H39" s="234">
        <f>SUM(H28+H36)+H37</f>
        <v>26002760.666864641</v>
      </c>
      <c r="I39" s="235">
        <f>SUM(I28+I36)</f>
        <v>15058171.093539225</v>
      </c>
      <c r="J39" s="155"/>
    </row>
    <row r="40" spans="2:10" s="11" customFormat="1" ht="15.75" customHeight="1" x14ac:dyDescent="0.3">
      <c r="B40" s="187"/>
      <c r="C40" s="179" t="s">
        <v>80</v>
      </c>
      <c r="D40" s="210">
        <f>D39*-1</f>
        <v>-46095000</v>
      </c>
      <c r="E40" s="210">
        <f>E18-E39</f>
        <v>-19395537.760000002</v>
      </c>
      <c r="F40" s="210">
        <f>F18-F39</f>
        <v>-19710409.270399999</v>
      </c>
      <c r="G40" s="210">
        <f>G18-G39</f>
        <v>-20037875.641215999</v>
      </c>
      <c r="H40" s="210">
        <f>H18-H39</f>
        <v>-20378440.666864641</v>
      </c>
      <c r="I40" s="210">
        <f>I18-I39</f>
        <v>-9208878.2935392261</v>
      </c>
      <c r="J40" s="91"/>
    </row>
    <row r="41" spans="2:10" s="11" customFormat="1" ht="15.75" customHeight="1" x14ac:dyDescent="0.3">
      <c r="B41" s="187"/>
      <c r="C41" s="179" t="s">
        <v>82</v>
      </c>
      <c r="D41" s="210">
        <f>0</f>
        <v>0</v>
      </c>
      <c r="E41" s="210">
        <f>0</f>
        <v>0</v>
      </c>
      <c r="F41" s="210">
        <f>0</f>
        <v>0</v>
      </c>
      <c r="G41" s="210">
        <f>0</f>
        <v>0</v>
      </c>
      <c r="H41" s="210">
        <f>0</f>
        <v>0</v>
      </c>
      <c r="I41" s="210">
        <f>0</f>
        <v>0</v>
      </c>
      <c r="J41" s="91"/>
    </row>
    <row r="42" spans="2:10" s="11" customFormat="1" ht="15.75" customHeight="1" x14ac:dyDescent="0.3">
      <c r="B42" s="187"/>
      <c r="C42" s="179" t="s">
        <v>84</v>
      </c>
      <c r="D42" s="210">
        <f>D37</f>
        <v>0</v>
      </c>
      <c r="E42" s="210">
        <f>E37</f>
        <v>11523750</v>
      </c>
      <c r="F42" s="210">
        <f t="shared" ref="F42:I42" si="4">F37</f>
        <v>11523750</v>
      </c>
      <c r="G42" s="210">
        <f t="shared" si="4"/>
        <v>11523750</v>
      </c>
      <c r="H42" s="210">
        <f t="shared" si="4"/>
        <v>11523750</v>
      </c>
      <c r="I42" s="210">
        <f t="shared" si="4"/>
        <v>0</v>
      </c>
      <c r="J42" s="91"/>
    </row>
    <row r="43" spans="2:10" s="11" customFormat="1" ht="15.75" customHeight="1" x14ac:dyDescent="0.3">
      <c r="B43" s="187"/>
      <c r="C43" s="179" t="s">
        <v>83</v>
      </c>
      <c r="D43" s="210">
        <f>SUM(D40:D42)</f>
        <v>-46095000</v>
      </c>
      <c r="E43" s="210">
        <f t="shared" ref="E43:I43" si="5">SUM(E40:E42)</f>
        <v>-7871787.7600000016</v>
      </c>
      <c r="F43" s="210">
        <f t="shared" si="5"/>
        <v>-8186659.2703999989</v>
      </c>
      <c r="G43" s="210">
        <f t="shared" si="5"/>
        <v>-8514125.6412159987</v>
      </c>
      <c r="H43" s="210">
        <f t="shared" si="5"/>
        <v>-8854690.666864641</v>
      </c>
      <c r="I43" s="210">
        <f t="shared" si="5"/>
        <v>-9208878.2935392261</v>
      </c>
      <c r="J43" s="91"/>
    </row>
    <row r="44" spans="2:10" s="11" customFormat="1" ht="15.75" customHeight="1" x14ac:dyDescent="0.3">
      <c r="B44" s="187"/>
      <c r="C44" s="179"/>
      <c r="D44" s="210"/>
      <c r="E44" s="210"/>
      <c r="F44" s="210"/>
      <c r="G44" s="210"/>
      <c r="H44" s="210"/>
      <c r="I44" s="210"/>
      <c r="J44" s="91"/>
    </row>
    <row r="45" spans="2:10" ht="15.75" customHeight="1" thickBot="1" x14ac:dyDescent="0.35">
      <c r="B45" s="153"/>
      <c r="C45" s="290"/>
      <c r="D45" s="291"/>
      <c r="E45" s="291"/>
      <c r="F45" s="291"/>
      <c r="G45" s="291"/>
      <c r="H45" s="291"/>
      <c r="I45" s="292"/>
      <c r="J45" s="155"/>
    </row>
    <row r="46" spans="2:10" ht="15.75" customHeight="1" x14ac:dyDescent="0.3">
      <c r="B46" s="153"/>
      <c r="C46" s="236" t="s">
        <v>79</v>
      </c>
      <c r="D46" s="188">
        <f>NPV(D47,E43:I43)+D43</f>
        <v>-78179655.172138065</v>
      </c>
      <c r="E46" s="166"/>
      <c r="F46" s="167"/>
      <c r="G46" s="167"/>
      <c r="H46" s="167"/>
      <c r="I46" s="168"/>
      <c r="J46" s="155"/>
    </row>
    <row r="47" spans="2:10" ht="15.75" customHeight="1" x14ac:dyDescent="0.3">
      <c r="B47" s="153"/>
      <c r="C47" s="237" t="s">
        <v>73</v>
      </c>
      <c r="D47" s="189">
        <f>+'VAC DEL PROYECTO'!D37</f>
        <v>0.1</v>
      </c>
      <c r="E47" s="190"/>
      <c r="F47" s="171"/>
      <c r="G47" s="171"/>
      <c r="H47" s="171"/>
      <c r="I47" s="172"/>
      <c r="J47" s="155"/>
    </row>
    <row r="48" spans="2:10" ht="15.75" customHeight="1" x14ac:dyDescent="0.3">
      <c r="B48" s="153"/>
      <c r="C48" s="237" t="s">
        <v>74</v>
      </c>
      <c r="D48" s="191">
        <v>58900000</v>
      </c>
      <c r="E48" s="166"/>
      <c r="F48" s="167"/>
      <c r="G48" s="167"/>
      <c r="H48" s="167"/>
      <c r="I48" s="168"/>
      <c r="J48" s="155"/>
    </row>
    <row r="49" spans="2:10" ht="15.75" customHeight="1" thickBot="1" x14ac:dyDescent="0.35">
      <c r="B49" s="153"/>
      <c r="C49" s="221" t="s">
        <v>75</v>
      </c>
      <c r="D49" s="192">
        <f>D48*80%</f>
        <v>47120000</v>
      </c>
      <c r="E49" s="166"/>
      <c r="F49" s="167"/>
      <c r="G49" s="167"/>
      <c r="H49" s="167"/>
      <c r="I49" s="168"/>
      <c r="J49" s="155"/>
    </row>
    <row r="50" spans="2:10" ht="15.75" customHeight="1" x14ac:dyDescent="0.3">
      <c r="B50" s="149"/>
      <c r="C50" s="173"/>
      <c r="D50" s="174"/>
      <c r="E50" s="174"/>
      <c r="F50" s="174"/>
      <c r="G50" s="174"/>
      <c r="H50" s="174"/>
      <c r="I50" s="174"/>
      <c r="J50" s="151"/>
    </row>
    <row r="51" spans="2:10" ht="15.75" customHeight="1" thickBot="1" x14ac:dyDescent="0.35">
      <c r="B51" s="175"/>
      <c r="C51" s="176"/>
      <c r="D51" s="176"/>
      <c r="E51" s="176"/>
      <c r="F51" s="176"/>
      <c r="G51" s="176"/>
      <c r="H51" s="176"/>
      <c r="I51" s="176"/>
      <c r="J51" s="177"/>
    </row>
    <row r="52" spans="2:10" ht="15.75" customHeight="1" thickBot="1" x14ac:dyDescent="0.35"/>
    <row r="53" spans="2:10" x14ac:dyDescent="0.3">
      <c r="C53" s="72" t="s">
        <v>121</v>
      </c>
    </row>
  </sheetData>
  <mergeCells count="11">
    <mergeCell ref="D9:F9"/>
    <mergeCell ref="C3:I3"/>
    <mergeCell ref="C4:I4"/>
    <mergeCell ref="C5:I5"/>
    <mergeCell ref="D8:H8"/>
    <mergeCell ref="D7:G7"/>
    <mergeCell ref="D10:F10"/>
    <mergeCell ref="D11:F11"/>
    <mergeCell ref="C13:I13"/>
    <mergeCell ref="D29:I29"/>
    <mergeCell ref="C45:I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INDICADORES</vt:lpstr>
      <vt:lpstr>SISTEMA TRANSMISION (INVERS)</vt:lpstr>
      <vt:lpstr>HOUSING</vt:lpstr>
      <vt:lpstr>SEGURIDAD</vt:lpstr>
      <vt:lpstr>ENERGÍA</vt:lpstr>
      <vt:lpstr>MANTENCIÓN</vt:lpstr>
      <vt:lpstr>OTROS COSTOS VARIABLES</vt:lpstr>
      <vt:lpstr>VAC DEL PROYECTO</vt:lpstr>
      <vt:lpstr>VAN DEL PROYECTO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Pinto Manquenahuel</dc:creator>
  <cp:lastModifiedBy>Jose Luis Sandoval Quiroz</cp:lastModifiedBy>
  <dcterms:created xsi:type="dcterms:W3CDTF">2023-12-02T02:54:15Z</dcterms:created>
  <dcterms:modified xsi:type="dcterms:W3CDTF">2024-06-28T19:17:29Z</dcterms:modified>
</cp:coreProperties>
</file>